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3-24/"/>
    </mc:Choice>
  </mc:AlternateContent>
  <xr:revisionPtr revIDLastSave="737" documentId="8_{CE1382A8-8787-42C9-A4A6-87A6269DF086}" xr6:coauthVersionLast="47" xr6:coauthVersionMax="47" xr10:uidLastSave="{E669EC0B-B9B3-47CB-B3D4-EB42FA386C15}"/>
  <bookViews>
    <workbookView xWindow="-110" yWindow="-110" windowWidth="19420" windowHeight="10420" activeTab="2" xr2:uid="{00000000-000D-0000-FFFF-FFFF00000000}"/>
  </bookViews>
  <sheets>
    <sheet name="SIT CONTABILE post assest" sheetId="31" r:id="rId1"/>
    <sheet name="Mastro Chiusura SP CE" sheetId="27" r:id="rId2"/>
    <sheet name="BILANCIO" sheetId="29" r:id="rId3"/>
    <sheet name="Alcuni indici" sheetId="32" r:id="rId4"/>
    <sheet name="Foglio1" sheetId="33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9" l="1"/>
  <c r="C30" i="29" s="1"/>
  <c r="C28" i="32" s="1"/>
  <c r="C24" i="29"/>
  <c r="C40" i="29"/>
  <c r="C32" i="29"/>
  <c r="C33" i="29"/>
  <c r="E14" i="29"/>
  <c r="E17" i="29" s="1"/>
  <c r="C30" i="32" s="1"/>
  <c r="C3" i="29"/>
  <c r="C4" i="29"/>
  <c r="B19" i="27"/>
  <c r="B18" i="27"/>
  <c r="D31" i="27"/>
  <c r="D3" i="27"/>
  <c r="D2" i="27"/>
  <c r="B11" i="27"/>
  <c r="B10" i="27"/>
  <c r="B9" i="27"/>
  <c r="B7" i="27"/>
  <c r="B6" i="27"/>
  <c r="E10" i="29"/>
  <c r="C17" i="29"/>
  <c r="D19" i="27"/>
  <c r="B11" i="31"/>
  <c r="D16" i="31"/>
  <c r="B20" i="31"/>
  <c r="B21" i="31"/>
  <c r="D12" i="31"/>
  <c r="B9" i="31"/>
  <c r="B22" i="31"/>
  <c r="B16" i="31"/>
  <c r="B15" i="31"/>
  <c r="D13" i="31"/>
  <c r="E6" i="29"/>
  <c r="D36" i="27"/>
  <c r="B36" i="27"/>
  <c r="C4" i="32" l="1"/>
  <c r="E19" i="29"/>
  <c r="C6" i="32" s="1"/>
  <c r="D32" i="31"/>
  <c r="C26" i="29"/>
  <c r="C31" i="29" s="1"/>
  <c r="C26" i="32" s="1"/>
  <c r="C36" i="29"/>
  <c r="B32" i="31"/>
  <c r="C6" i="29"/>
  <c r="C8" i="32" l="1"/>
  <c r="C10" i="32"/>
  <c r="C37" i="29"/>
  <c r="C19" i="29"/>
  <c r="H19" i="29" s="1"/>
  <c r="C39" i="29" l="1"/>
  <c r="C42" i="29" s="1"/>
  <c r="C17" i="32" l="1"/>
  <c r="C48" i="29"/>
  <c r="C15" i="32"/>
  <c r="C24" i="32"/>
  <c r="C19" i="32"/>
</calcChain>
</file>

<file path=xl/sharedStrings.xml><?xml version="1.0" encoding="utf-8"?>
<sst xmlns="http://schemas.openxmlformats.org/spreadsheetml/2006/main" count="204" uniqueCount="149">
  <si>
    <t>SITUAZIONE CONTABILE AL 31/12</t>
  </si>
  <si>
    <t>CREDITI V/SOCI</t>
  </si>
  <si>
    <t>CAPITALE SOCIALE</t>
  </si>
  <si>
    <t>BANCA C/C</t>
  </si>
  <si>
    <t xml:space="preserve">DEBITI V/SOCI </t>
  </si>
  <si>
    <t>CASSA</t>
  </si>
  <si>
    <t>FORNITORI</t>
  </si>
  <si>
    <t>SPESE BANCARIE</t>
  </si>
  <si>
    <t>INPS C/COMPET</t>
  </si>
  <si>
    <t>ERARIO C/RIT. LAV.DIP.</t>
  </si>
  <si>
    <t>CANONI DI LOCAZIONE</t>
  </si>
  <si>
    <t>ERARIO C/RIT. LAV. AUT.</t>
  </si>
  <si>
    <t>DEPOSITI CAUZIONALI</t>
  </si>
  <si>
    <t>INTERESSI ATTIVI</t>
  </si>
  <si>
    <t>COMP. PROF.LI</t>
  </si>
  <si>
    <t>SPESE VARIE AMM.VE</t>
  </si>
  <si>
    <t>ERARIO C/IVA</t>
  </si>
  <si>
    <t>STIPENDI</t>
  </si>
  <si>
    <t>ONERI SOCIALI</t>
  </si>
  <si>
    <t>FURGONI</t>
  </si>
  <si>
    <t xml:space="preserve">CLIENTI </t>
  </si>
  <si>
    <t>ENERGIA ELETTRICA</t>
  </si>
  <si>
    <t>GAS</t>
  </si>
  <si>
    <t>SPESE CONDOMINIALI</t>
  </si>
  <si>
    <t>CONTO ECONOMICO</t>
  </si>
  <si>
    <t>TOTALE</t>
  </si>
  <si>
    <t>STATO PATRIMONIALE FINALE</t>
  </si>
  <si>
    <t>STATO PATRIMONIALE</t>
  </si>
  <si>
    <t>Attivo immobilizzato</t>
  </si>
  <si>
    <t>Patrimonio netto</t>
  </si>
  <si>
    <t>Totale</t>
  </si>
  <si>
    <t>Attivo corrente</t>
  </si>
  <si>
    <t>Ricavi delle vendite</t>
  </si>
  <si>
    <t>Altri ricavi e proventi</t>
  </si>
  <si>
    <t>Locazioni</t>
  </si>
  <si>
    <t>Servizi</t>
  </si>
  <si>
    <t>Personale</t>
  </si>
  <si>
    <t>Oneri diversi di gestione</t>
  </si>
  <si>
    <t>EBITDA</t>
  </si>
  <si>
    <t>Ammortamenti</t>
  </si>
  <si>
    <t>Proventi e oneri finanziari</t>
  </si>
  <si>
    <t>Imposte</t>
  </si>
  <si>
    <t>Utile Netto</t>
  </si>
  <si>
    <t>MERCI C/VENDITE</t>
  </si>
  <si>
    <t>MERCI C/ACQUISTI</t>
  </si>
  <si>
    <t>ABBUONI PASSIVI</t>
  </si>
  <si>
    <t>RESI SU ACQUISTI</t>
  </si>
  <si>
    <t>RESI SU VENDITE</t>
  </si>
  <si>
    <t>IMPIANTI</t>
  </si>
  <si>
    <t>Rimanenze iniziali di merci</t>
  </si>
  <si>
    <t>Acquisti</t>
  </si>
  <si>
    <t>rimanenze finali di merci</t>
  </si>
  <si>
    <t>Costo del venduto</t>
  </si>
  <si>
    <t>Totale vendite</t>
  </si>
  <si>
    <t xml:space="preserve">Totale altri costi </t>
  </si>
  <si>
    <t>ANALISI PATRIMONIALE</t>
  </si>
  <si>
    <t>Indice di liquidità</t>
  </si>
  <si>
    <t>Attivo corrente / passivo corrente</t>
  </si>
  <si>
    <t>Passività a breve</t>
  </si>
  <si>
    <t>Passività a m/l termine</t>
  </si>
  <si>
    <t>Indice di indebitamento</t>
  </si>
  <si>
    <t>Debiti / totale passivo</t>
  </si>
  <si>
    <t>margine di struttura primario</t>
  </si>
  <si>
    <t>Capitale proprio / attivo immobilizzato</t>
  </si>
  <si>
    <t xml:space="preserve">Margine di struttura secondario </t>
  </si>
  <si>
    <t>(Capitale proprio+debiti a m/l termine)/attivo immobilizzato</t>
  </si>
  <si>
    <t>ANALISI REDDITUALE</t>
  </si>
  <si>
    <t>Reddito netto / capitale netto</t>
  </si>
  <si>
    <t>Reddito operativo / Attivo netto</t>
  </si>
  <si>
    <t>ROS</t>
  </si>
  <si>
    <t>Reddito netto / Ricavi di vendita</t>
  </si>
  <si>
    <t>ANALISI COMMERCIALE</t>
  </si>
  <si>
    <t>Marginalità delle vendite</t>
  </si>
  <si>
    <t>Margine lordo / Ricavi di vendita</t>
  </si>
  <si>
    <t>Rotazione del magazzino</t>
  </si>
  <si>
    <t>Costo del venduto / rimanenza finale</t>
  </si>
  <si>
    <t>Liquidità immediata</t>
  </si>
  <si>
    <t>(Liquidità+crediti) / Passività a breve</t>
  </si>
  <si>
    <t>SPESE TELEFONICHE</t>
  </si>
  <si>
    <t>FATTURE DA RICEVERE</t>
  </si>
  <si>
    <t>RATEI PASSIVI</t>
  </si>
  <si>
    <t xml:space="preserve">RATEI ATTIVI </t>
  </si>
  <si>
    <t>RIM.FIN. DI MERCI (SP)</t>
  </si>
  <si>
    <t>RIM.FIN.DI MERCI (CE)</t>
  </si>
  <si>
    <t>AMMORTAMENTO FURGONE</t>
  </si>
  <si>
    <t>F.DO AMMORT. FURGONE</t>
  </si>
  <si>
    <t>AMMORTAMENTO IMPIANTI</t>
  </si>
  <si>
    <t>F.DO AMMORT. IMPIANTI</t>
  </si>
  <si>
    <t>RISCONTI ATTIVI</t>
  </si>
  <si>
    <t>CLIENTI</t>
  </si>
  <si>
    <t>UTILE DI ESERCIZIO</t>
  </si>
  <si>
    <t>Impianti</t>
  </si>
  <si>
    <t>Furgoni</t>
  </si>
  <si>
    <t>Disponibilità liquide</t>
  </si>
  <si>
    <t>Depositi cauzionali</t>
  </si>
  <si>
    <t>Rimanenze di merci</t>
  </si>
  <si>
    <t>Totale attivo imm.</t>
  </si>
  <si>
    <t>Totale attivo corr.</t>
  </si>
  <si>
    <t>TOTALE ATTIVO</t>
  </si>
  <si>
    <t>Capitale sociale</t>
  </si>
  <si>
    <t>(crediti v/soci per capitale da versare)</t>
  </si>
  <si>
    <t>Debiti v/soci</t>
  </si>
  <si>
    <t>Utile di esercizio</t>
  </si>
  <si>
    <t>Totale P.Netto</t>
  </si>
  <si>
    <t>Debiti commerciali</t>
  </si>
  <si>
    <t>Crediti commerciali</t>
  </si>
  <si>
    <t>Debiti previdenziali</t>
  </si>
  <si>
    <t>Debiti tributari</t>
  </si>
  <si>
    <t>Totale Debiti a  m/l</t>
  </si>
  <si>
    <t>Totale Debiti a breve</t>
  </si>
  <si>
    <t>TOTALE PASSIVO E NETTO</t>
  </si>
  <si>
    <t>Earnings before interests taxes depreciation amortization</t>
  </si>
  <si>
    <t>EBIT /  Risultato operativo</t>
  </si>
  <si>
    <t>Positivo se &gt; 100%</t>
  </si>
  <si>
    <t>Positivo se &lt; 50%</t>
  </si>
  <si>
    <t>Ogni euro investito, mio o di terzi, rende 0,67</t>
  </si>
  <si>
    <t>Ogni euro investito dalla mia tasca ne guadagno 34</t>
  </si>
  <si>
    <t>Ogni euro di vendite, ne guadagno 0,61</t>
  </si>
  <si>
    <t>Il magazzino gira 2,5 volte</t>
  </si>
  <si>
    <t>RIM. INIZ. DI MERCI (CE)</t>
  </si>
  <si>
    <t>Data la seguente situazione contabile al 31/12, si elaborino i</t>
  </si>
  <si>
    <t>prospetti di bilancio</t>
  </si>
  <si>
    <t>Ratei e risconti attivi</t>
  </si>
  <si>
    <t>Ratei e risconti passivi</t>
  </si>
  <si>
    <t>Margine di contribuzione</t>
  </si>
  <si>
    <t xml:space="preserve">ACQUISTI </t>
  </si>
  <si>
    <t xml:space="preserve">a </t>
  </si>
  <si>
    <t>RICAVI DI VENDITA</t>
  </si>
  <si>
    <t>RIMANENZE FINALI SP</t>
  </si>
  <si>
    <t>RIMANENZE FINALI CE</t>
  </si>
  <si>
    <t>ACQUISTI DI MERCI</t>
  </si>
  <si>
    <t>RIM.INIZ. DI MERCI</t>
  </si>
  <si>
    <t>MERCI C/RIM.INIZ.</t>
  </si>
  <si>
    <t>RIM.FIN.DI MERCI</t>
  </si>
  <si>
    <t>MERCI C/RIM.FIN.</t>
  </si>
  <si>
    <t xml:space="preserve">FURGONI </t>
  </si>
  <si>
    <t>ROS (RETURN ON SALES)</t>
  </si>
  <si>
    <t>ROI (RETURN ON INVESTMENTS</t>
  </si>
  <si>
    <t>ROE (RETURN ON EQUITY)</t>
  </si>
  <si>
    <t>A</t>
  </si>
  <si>
    <t>B</t>
  </si>
  <si>
    <t>C</t>
  </si>
  <si>
    <t>D</t>
  </si>
  <si>
    <t>E</t>
  </si>
  <si>
    <t>B1</t>
  </si>
  <si>
    <t>B2</t>
  </si>
  <si>
    <t>B3</t>
  </si>
  <si>
    <t>= B1 + B2 - B3</t>
  </si>
  <si>
    <t>= A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</si>
</sst>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18" x14ac:knownFonts="1">
    <font>
      <sz val="10"/>
      <name val="Arial"/>
    </font>
    <font>
      <sz val="24"/>
      <name val="Arial"/>
      <family val="2"/>
    </font>
    <font>
      <sz val="24"/>
      <color rgb="FF7030A0"/>
      <name val="Arial"/>
      <family val="2"/>
    </font>
    <font>
      <sz val="24"/>
      <color rgb="FFFF0000"/>
      <name val="Arial"/>
      <family val="2"/>
    </font>
    <font>
      <sz val="10"/>
      <name val="Arial"/>
      <family val="2"/>
    </font>
    <font>
      <sz val="24"/>
      <color rgb="FF0070C0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4"/>
      <color theme="2" tint="-0.749992370372631"/>
      <name val="Arial"/>
      <family val="2"/>
    </font>
    <font>
      <sz val="16"/>
      <color rgb="FFFF0000"/>
      <name val="Arial"/>
      <family val="2"/>
    </font>
    <font>
      <sz val="16"/>
      <color rgb="FF7030A0"/>
      <name val="Arial"/>
      <family val="2"/>
    </font>
    <font>
      <sz val="16"/>
      <name val="Arial"/>
      <family val="2"/>
    </font>
    <font>
      <sz val="16"/>
      <color rgb="FF0070C0"/>
      <name val="Arial"/>
      <family val="2"/>
    </font>
    <font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0" fontId="4" fillId="0" borderId="0" xfId="1"/>
    <xf numFmtId="49" fontId="1" fillId="0" borderId="0" xfId="1" applyNumberFormat="1" applyFont="1"/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164" fontId="1" fillId="0" borderId="0" xfId="1" applyNumberFormat="1" applyFont="1"/>
    <xf numFmtId="3" fontId="1" fillId="0" borderId="1" xfId="1" applyNumberFormat="1" applyFont="1" applyBorder="1" applyAlignment="1">
      <alignment horizontal="right"/>
    </xf>
    <xf numFmtId="14" fontId="1" fillId="0" borderId="0" xfId="1" applyNumberFormat="1" applyFont="1"/>
    <xf numFmtId="3" fontId="1" fillId="0" borderId="3" xfId="1" applyNumberFormat="1" applyFont="1" applyBorder="1" applyAlignment="1">
      <alignment horizontal="right"/>
    </xf>
    <xf numFmtId="49" fontId="2" fillId="0" borderId="0" xfId="1" applyNumberFormat="1" applyFont="1" applyAlignment="1">
      <alignment horizontal="right"/>
    </xf>
    <xf numFmtId="0" fontId="5" fillId="0" borderId="5" xfId="0" applyFont="1" applyBorder="1"/>
    <xf numFmtId="0" fontId="6" fillId="0" borderId="0" xfId="1" applyFont="1"/>
    <xf numFmtId="49" fontId="1" fillId="0" borderId="7" xfId="1" applyNumberFormat="1" applyFont="1" applyBorder="1"/>
    <xf numFmtId="0" fontId="3" fillId="0" borderId="0" xfId="0" applyFont="1"/>
    <xf numFmtId="0" fontId="7" fillId="0" borderId="7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" xfId="1" applyNumberFormat="1" applyFont="1" applyBorder="1" applyAlignment="1">
      <alignment horizontal="right"/>
    </xf>
    <xf numFmtId="0" fontId="7" fillId="0" borderId="7" xfId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49" fontId="8" fillId="0" borderId="0" xfId="1" applyNumberFormat="1" applyFont="1"/>
    <xf numFmtId="3" fontId="8" fillId="0" borderId="1" xfId="1" applyNumberFormat="1" applyFont="1" applyBorder="1" applyAlignment="1">
      <alignment horizontal="right"/>
    </xf>
    <xf numFmtId="49" fontId="1" fillId="0" borderId="2" xfId="1" applyNumberFormat="1" applyFont="1" applyBorder="1"/>
    <xf numFmtId="3" fontId="1" fillId="0" borderId="2" xfId="1" applyNumberFormat="1" applyFont="1" applyBorder="1" applyAlignment="1">
      <alignment horizontal="right"/>
    </xf>
    <xf numFmtId="49" fontId="1" fillId="0" borderId="0" xfId="1" applyNumberFormat="1" applyFont="1" applyAlignment="1">
      <alignment horizontal="right"/>
    </xf>
    <xf numFmtId="3" fontId="8" fillId="0" borderId="0" xfId="1" applyNumberFormat="1" applyFont="1" applyAlignment="1">
      <alignment horizontal="right"/>
    </xf>
    <xf numFmtId="49" fontId="8" fillId="0" borderId="7" xfId="1" applyNumberFormat="1" applyFont="1" applyBorder="1"/>
    <xf numFmtId="49" fontId="1" fillId="0" borderId="0" xfId="1" applyNumberFormat="1" applyFont="1" applyAlignment="1">
      <alignment horizontal="left"/>
    </xf>
    <xf numFmtId="49" fontId="8" fillId="0" borderId="2" xfId="1" applyNumberFormat="1" applyFont="1" applyBorder="1"/>
    <xf numFmtId="0" fontId="1" fillId="0" borderId="0" xfId="1" applyFont="1" applyAlignment="1">
      <alignment horizontal="center"/>
    </xf>
    <xf numFmtId="0" fontId="1" fillId="0" borderId="6" xfId="1" applyFont="1" applyBorder="1"/>
    <xf numFmtId="0" fontId="1" fillId="0" borderId="7" xfId="1" applyFont="1" applyBorder="1"/>
    <xf numFmtId="49" fontId="1" fillId="0" borderId="0" xfId="1" applyNumberFormat="1" applyFont="1" applyAlignment="1">
      <alignment shrinkToFit="1"/>
    </xf>
    <xf numFmtId="0" fontId="4" fillId="0" borderId="0" xfId="0" applyFont="1"/>
    <xf numFmtId="0" fontId="9" fillId="0" borderId="0" xfId="0" applyFont="1"/>
    <xf numFmtId="0" fontId="10" fillId="0" borderId="0" xfId="1" applyFont="1"/>
    <xf numFmtId="0" fontId="10" fillId="0" borderId="7" xfId="1" applyFont="1" applyBorder="1"/>
    <xf numFmtId="0" fontId="10" fillId="0" borderId="7" xfId="0" applyFont="1" applyBorder="1"/>
    <xf numFmtId="0" fontId="10" fillId="0" borderId="1" xfId="1" applyFont="1" applyBorder="1"/>
    <xf numFmtId="49" fontId="1" fillId="0" borderId="0" xfId="1" applyNumberFormat="1" applyFont="1" applyAlignment="1">
      <alignment horizontal="center"/>
    </xf>
    <xf numFmtId="49" fontId="4" fillId="0" borderId="7" xfId="1" applyNumberFormat="1" applyBorder="1"/>
    <xf numFmtId="49" fontId="4" fillId="0" borderId="0" xfId="1" applyNumberFormat="1"/>
    <xf numFmtId="49" fontId="6" fillId="0" borderId="0" xfId="1" applyNumberFormat="1" applyFont="1"/>
    <xf numFmtId="0" fontId="11" fillId="0" borderId="0" xfId="1" applyFont="1"/>
    <xf numFmtId="1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7" xfId="1" applyFont="1" applyBorder="1"/>
    <xf numFmtId="3" fontId="3" fillId="0" borderId="1" xfId="1" applyNumberFormat="1" applyFont="1" applyBorder="1" applyAlignment="1">
      <alignment horizontal="right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right"/>
    </xf>
    <xf numFmtId="0" fontId="13" fillId="0" borderId="6" xfId="0" applyFont="1" applyBorder="1"/>
    <xf numFmtId="3" fontId="13" fillId="0" borderId="1" xfId="0" applyNumberFormat="1" applyFont="1" applyBorder="1" applyAlignment="1">
      <alignment horizontal="right"/>
    </xf>
    <xf numFmtId="0" fontId="13" fillId="0" borderId="7" xfId="0" applyFont="1" applyBorder="1"/>
    <xf numFmtId="3" fontId="14" fillId="0" borderId="0" xfId="1" applyNumberFormat="1" applyFont="1" applyAlignment="1">
      <alignment horizontal="right"/>
    </xf>
    <xf numFmtId="49" fontId="13" fillId="0" borderId="0" xfId="1" applyNumberFormat="1" applyFont="1"/>
    <xf numFmtId="3" fontId="13" fillId="0" borderId="1" xfId="1" applyNumberFormat="1" applyFont="1" applyBorder="1" applyAlignment="1">
      <alignment horizontal="right"/>
    </xf>
    <xf numFmtId="49" fontId="15" fillId="0" borderId="0" xfId="1" applyNumberFormat="1" applyFont="1"/>
    <xf numFmtId="3" fontId="15" fillId="0" borderId="0" xfId="1" applyNumberFormat="1" applyFont="1" applyAlignment="1">
      <alignment horizontal="right"/>
    </xf>
    <xf numFmtId="3" fontId="13" fillId="0" borderId="3" xfId="1" applyNumberFormat="1" applyFont="1" applyBorder="1" applyAlignment="1">
      <alignment horizontal="right"/>
    </xf>
    <xf numFmtId="49" fontId="5" fillId="0" borderId="0" xfId="1" applyNumberFormat="1" applyFont="1"/>
    <xf numFmtId="3" fontId="5" fillId="0" borderId="0" xfId="1" applyNumberFormat="1" applyFont="1" applyAlignment="1">
      <alignment horizontal="right"/>
    </xf>
    <xf numFmtId="49" fontId="5" fillId="0" borderId="7" xfId="1" applyNumberFormat="1" applyFont="1" applyBorder="1"/>
    <xf numFmtId="49" fontId="16" fillId="0" borderId="0" xfId="1" applyNumberFormat="1" applyFont="1"/>
    <xf numFmtId="3" fontId="16" fillId="0" borderId="0" xfId="1" applyNumberFormat="1" applyFont="1" applyAlignment="1">
      <alignment horizontal="right"/>
    </xf>
    <xf numFmtId="49" fontId="16" fillId="0" borderId="7" xfId="1" applyNumberFormat="1" applyFont="1" applyBorder="1"/>
    <xf numFmtId="0" fontId="15" fillId="0" borderId="0" xfId="1" applyFont="1"/>
    <xf numFmtId="0" fontId="15" fillId="0" borderId="6" xfId="1" applyFont="1" applyBorder="1"/>
    <xf numFmtId="3" fontId="15" fillId="0" borderId="1" xfId="1" applyNumberFormat="1" applyFont="1" applyBorder="1" applyAlignment="1">
      <alignment horizontal="right"/>
    </xf>
    <xf numFmtId="49" fontId="14" fillId="0" borderId="0" xfId="1" applyNumberFormat="1" applyFont="1"/>
    <xf numFmtId="0" fontId="15" fillId="0" borderId="7" xfId="0" applyFont="1" applyBorder="1"/>
    <xf numFmtId="3" fontId="15" fillId="0" borderId="2" xfId="1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0" fontId="15" fillId="2" borderId="7" xfId="0" applyFont="1" applyFill="1" applyBorder="1"/>
    <xf numFmtId="3" fontId="15" fillId="2" borderId="1" xfId="0" applyNumberFormat="1" applyFont="1" applyFill="1" applyBorder="1" applyAlignment="1">
      <alignment horizontal="right"/>
    </xf>
    <xf numFmtId="49" fontId="15" fillId="2" borderId="0" xfId="1" applyNumberFormat="1" applyFont="1" applyFill="1"/>
    <xf numFmtId="3" fontId="15" fillId="2" borderId="0" xfId="1" applyNumberFormat="1" applyFont="1" applyFill="1" applyAlignment="1">
      <alignment horizontal="right"/>
    </xf>
    <xf numFmtId="0" fontId="15" fillId="3" borderId="7" xfId="1" applyFont="1" applyFill="1" applyBorder="1"/>
    <xf numFmtId="3" fontId="15" fillId="3" borderId="1" xfId="1" applyNumberFormat="1" applyFont="1" applyFill="1" applyBorder="1" applyAlignment="1">
      <alignment horizontal="right"/>
    </xf>
    <xf numFmtId="0" fontId="15" fillId="4" borderId="7" xfId="0" applyFont="1" applyFill="1" applyBorder="1"/>
    <xf numFmtId="3" fontId="15" fillId="4" borderId="1" xfId="0" applyNumberFormat="1" applyFont="1" applyFill="1" applyBorder="1" applyAlignment="1">
      <alignment horizontal="right"/>
    </xf>
    <xf numFmtId="3" fontId="4" fillId="0" borderId="0" xfId="1" applyNumberFormat="1"/>
    <xf numFmtId="0" fontId="1" fillId="0" borderId="4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49" fontId="12" fillId="0" borderId="1" xfId="0" applyNumberFormat="1" applyFont="1" applyBorder="1" applyAlignment="1">
      <alignment horizontal="right"/>
    </xf>
    <xf numFmtId="49" fontId="17" fillId="0" borderId="0" xfId="1" applyNumberFormat="1" applyFont="1"/>
  </cellXfs>
  <cellStyles count="2">
    <cellStyle name="Normale" xfId="0" builtinId="0"/>
    <cellStyle name="Normale 2" xfId="1" xr:uid="{C271ADC6-8FA7-4FCC-87AC-5213FBF8C9E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DAEE0-6CAE-4102-9F47-A3673D70FDAD}">
  <dimension ref="A2:D32"/>
  <sheetViews>
    <sheetView topLeftCell="A9" zoomScale="70" zoomScaleNormal="70" workbookViewId="0">
      <selection activeCell="B18" sqref="B18"/>
    </sheetView>
  </sheetViews>
  <sheetFormatPr defaultColWidth="11.453125" defaultRowHeight="12.5" x14ac:dyDescent="0.25"/>
  <cols>
    <col min="1" max="1" width="73.7265625" style="1" customWidth="1"/>
    <col min="2" max="2" width="24.26953125" style="1" customWidth="1"/>
    <col min="3" max="3" width="61.453125" style="1" bestFit="1" customWidth="1"/>
    <col min="4" max="4" width="25.7265625" style="1" customWidth="1"/>
    <col min="5" max="256" width="11.453125" style="1"/>
    <col min="257" max="257" width="52.1796875" style="1" bestFit="1" customWidth="1"/>
    <col min="258" max="258" width="24.26953125" style="1" customWidth="1"/>
    <col min="259" max="259" width="61.453125" style="1" bestFit="1" customWidth="1"/>
    <col min="260" max="260" width="25.7265625" style="1" customWidth="1"/>
    <col min="261" max="512" width="11.453125" style="1"/>
    <col min="513" max="513" width="52.1796875" style="1" bestFit="1" customWidth="1"/>
    <col min="514" max="514" width="24.26953125" style="1" customWidth="1"/>
    <col min="515" max="515" width="61.453125" style="1" bestFit="1" customWidth="1"/>
    <col min="516" max="516" width="25.7265625" style="1" customWidth="1"/>
    <col min="517" max="768" width="11.453125" style="1"/>
    <col min="769" max="769" width="52.1796875" style="1" bestFit="1" customWidth="1"/>
    <col min="770" max="770" width="24.26953125" style="1" customWidth="1"/>
    <col min="771" max="771" width="61.453125" style="1" bestFit="1" customWidth="1"/>
    <col min="772" max="772" width="25.7265625" style="1" customWidth="1"/>
    <col min="773" max="1024" width="11.453125" style="1"/>
    <col min="1025" max="1025" width="52.1796875" style="1" bestFit="1" customWidth="1"/>
    <col min="1026" max="1026" width="24.26953125" style="1" customWidth="1"/>
    <col min="1027" max="1027" width="61.453125" style="1" bestFit="1" customWidth="1"/>
    <col min="1028" max="1028" width="25.7265625" style="1" customWidth="1"/>
    <col min="1029" max="1280" width="11.453125" style="1"/>
    <col min="1281" max="1281" width="52.1796875" style="1" bestFit="1" customWidth="1"/>
    <col min="1282" max="1282" width="24.26953125" style="1" customWidth="1"/>
    <col min="1283" max="1283" width="61.453125" style="1" bestFit="1" customWidth="1"/>
    <col min="1284" max="1284" width="25.7265625" style="1" customWidth="1"/>
    <col min="1285" max="1536" width="11.453125" style="1"/>
    <col min="1537" max="1537" width="52.1796875" style="1" bestFit="1" customWidth="1"/>
    <col min="1538" max="1538" width="24.26953125" style="1" customWidth="1"/>
    <col min="1539" max="1539" width="61.453125" style="1" bestFit="1" customWidth="1"/>
    <col min="1540" max="1540" width="25.7265625" style="1" customWidth="1"/>
    <col min="1541" max="1792" width="11.453125" style="1"/>
    <col min="1793" max="1793" width="52.1796875" style="1" bestFit="1" customWidth="1"/>
    <col min="1794" max="1794" width="24.26953125" style="1" customWidth="1"/>
    <col min="1795" max="1795" width="61.453125" style="1" bestFit="1" customWidth="1"/>
    <col min="1796" max="1796" width="25.7265625" style="1" customWidth="1"/>
    <col min="1797" max="2048" width="11.453125" style="1"/>
    <col min="2049" max="2049" width="52.1796875" style="1" bestFit="1" customWidth="1"/>
    <col min="2050" max="2050" width="24.26953125" style="1" customWidth="1"/>
    <col min="2051" max="2051" width="61.453125" style="1" bestFit="1" customWidth="1"/>
    <col min="2052" max="2052" width="25.7265625" style="1" customWidth="1"/>
    <col min="2053" max="2304" width="11.453125" style="1"/>
    <col min="2305" max="2305" width="52.1796875" style="1" bestFit="1" customWidth="1"/>
    <col min="2306" max="2306" width="24.26953125" style="1" customWidth="1"/>
    <col min="2307" max="2307" width="61.453125" style="1" bestFit="1" customWidth="1"/>
    <col min="2308" max="2308" width="25.7265625" style="1" customWidth="1"/>
    <col min="2309" max="2560" width="11.453125" style="1"/>
    <col min="2561" max="2561" width="52.1796875" style="1" bestFit="1" customWidth="1"/>
    <col min="2562" max="2562" width="24.26953125" style="1" customWidth="1"/>
    <col min="2563" max="2563" width="61.453125" style="1" bestFit="1" customWidth="1"/>
    <col min="2564" max="2564" width="25.7265625" style="1" customWidth="1"/>
    <col min="2565" max="2816" width="11.453125" style="1"/>
    <col min="2817" max="2817" width="52.1796875" style="1" bestFit="1" customWidth="1"/>
    <col min="2818" max="2818" width="24.26953125" style="1" customWidth="1"/>
    <col min="2819" max="2819" width="61.453125" style="1" bestFit="1" customWidth="1"/>
    <col min="2820" max="2820" width="25.7265625" style="1" customWidth="1"/>
    <col min="2821" max="3072" width="11.453125" style="1"/>
    <col min="3073" max="3073" width="52.1796875" style="1" bestFit="1" customWidth="1"/>
    <col min="3074" max="3074" width="24.26953125" style="1" customWidth="1"/>
    <col min="3075" max="3075" width="61.453125" style="1" bestFit="1" customWidth="1"/>
    <col min="3076" max="3076" width="25.7265625" style="1" customWidth="1"/>
    <col min="3077" max="3328" width="11.453125" style="1"/>
    <col min="3329" max="3329" width="52.1796875" style="1" bestFit="1" customWidth="1"/>
    <col min="3330" max="3330" width="24.26953125" style="1" customWidth="1"/>
    <col min="3331" max="3331" width="61.453125" style="1" bestFit="1" customWidth="1"/>
    <col min="3332" max="3332" width="25.7265625" style="1" customWidth="1"/>
    <col min="3333" max="3584" width="11.453125" style="1"/>
    <col min="3585" max="3585" width="52.1796875" style="1" bestFit="1" customWidth="1"/>
    <col min="3586" max="3586" width="24.26953125" style="1" customWidth="1"/>
    <col min="3587" max="3587" width="61.453125" style="1" bestFit="1" customWidth="1"/>
    <col min="3588" max="3588" width="25.7265625" style="1" customWidth="1"/>
    <col min="3589" max="3840" width="11.453125" style="1"/>
    <col min="3841" max="3841" width="52.1796875" style="1" bestFit="1" customWidth="1"/>
    <col min="3842" max="3842" width="24.26953125" style="1" customWidth="1"/>
    <col min="3843" max="3843" width="61.453125" style="1" bestFit="1" customWidth="1"/>
    <col min="3844" max="3844" width="25.7265625" style="1" customWidth="1"/>
    <col min="3845" max="4096" width="11.453125" style="1"/>
    <col min="4097" max="4097" width="52.1796875" style="1" bestFit="1" customWidth="1"/>
    <col min="4098" max="4098" width="24.26953125" style="1" customWidth="1"/>
    <col min="4099" max="4099" width="61.453125" style="1" bestFit="1" customWidth="1"/>
    <col min="4100" max="4100" width="25.7265625" style="1" customWidth="1"/>
    <col min="4101" max="4352" width="11.453125" style="1"/>
    <col min="4353" max="4353" width="52.1796875" style="1" bestFit="1" customWidth="1"/>
    <col min="4354" max="4354" width="24.26953125" style="1" customWidth="1"/>
    <col min="4355" max="4355" width="61.453125" style="1" bestFit="1" customWidth="1"/>
    <col min="4356" max="4356" width="25.7265625" style="1" customWidth="1"/>
    <col min="4357" max="4608" width="11.453125" style="1"/>
    <col min="4609" max="4609" width="52.1796875" style="1" bestFit="1" customWidth="1"/>
    <col min="4610" max="4610" width="24.26953125" style="1" customWidth="1"/>
    <col min="4611" max="4611" width="61.453125" style="1" bestFit="1" customWidth="1"/>
    <col min="4612" max="4612" width="25.7265625" style="1" customWidth="1"/>
    <col min="4613" max="4864" width="11.453125" style="1"/>
    <col min="4865" max="4865" width="52.1796875" style="1" bestFit="1" customWidth="1"/>
    <col min="4866" max="4866" width="24.26953125" style="1" customWidth="1"/>
    <col min="4867" max="4867" width="61.453125" style="1" bestFit="1" customWidth="1"/>
    <col min="4868" max="4868" width="25.7265625" style="1" customWidth="1"/>
    <col min="4869" max="5120" width="11.453125" style="1"/>
    <col min="5121" max="5121" width="52.1796875" style="1" bestFit="1" customWidth="1"/>
    <col min="5122" max="5122" width="24.26953125" style="1" customWidth="1"/>
    <col min="5123" max="5123" width="61.453125" style="1" bestFit="1" customWidth="1"/>
    <col min="5124" max="5124" width="25.7265625" style="1" customWidth="1"/>
    <col min="5125" max="5376" width="11.453125" style="1"/>
    <col min="5377" max="5377" width="52.1796875" style="1" bestFit="1" customWidth="1"/>
    <col min="5378" max="5378" width="24.26953125" style="1" customWidth="1"/>
    <col min="5379" max="5379" width="61.453125" style="1" bestFit="1" customWidth="1"/>
    <col min="5380" max="5380" width="25.7265625" style="1" customWidth="1"/>
    <col min="5381" max="5632" width="11.453125" style="1"/>
    <col min="5633" max="5633" width="52.1796875" style="1" bestFit="1" customWidth="1"/>
    <col min="5634" max="5634" width="24.26953125" style="1" customWidth="1"/>
    <col min="5635" max="5635" width="61.453125" style="1" bestFit="1" customWidth="1"/>
    <col min="5636" max="5636" width="25.7265625" style="1" customWidth="1"/>
    <col min="5637" max="5888" width="11.453125" style="1"/>
    <col min="5889" max="5889" width="52.1796875" style="1" bestFit="1" customWidth="1"/>
    <col min="5890" max="5890" width="24.26953125" style="1" customWidth="1"/>
    <col min="5891" max="5891" width="61.453125" style="1" bestFit="1" customWidth="1"/>
    <col min="5892" max="5892" width="25.7265625" style="1" customWidth="1"/>
    <col min="5893" max="6144" width="11.453125" style="1"/>
    <col min="6145" max="6145" width="52.1796875" style="1" bestFit="1" customWidth="1"/>
    <col min="6146" max="6146" width="24.26953125" style="1" customWidth="1"/>
    <col min="6147" max="6147" width="61.453125" style="1" bestFit="1" customWidth="1"/>
    <col min="6148" max="6148" width="25.7265625" style="1" customWidth="1"/>
    <col min="6149" max="6400" width="11.453125" style="1"/>
    <col min="6401" max="6401" width="52.1796875" style="1" bestFit="1" customWidth="1"/>
    <col min="6402" max="6402" width="24.26953125" style="1" customWidth="1"/>
    <col min="6403" max="6403" width="61.453125" style="1" bestFit="1" customWidth="1"/>
    <col min="6404" max="6404" width="25.7265625" style="1" customWidth="1"/>
    <col min="6405" max="6656" width="11.453125" style="1"/>
    <col min="6657" max="6657" width="52.1796875" style="1" bestFit="1" customWidth="1"/>
    <col min="6658" max="6658" width="24.26953125" style="1" customWidth="1"/>
    <col min="6659" max="6659" width="61.453125" style="1" bestFit="1" customWidth="1"/>
    <col min="6660" max="6660" width="25.7265625" style="1" customWidth="1"/>
    <col min="6661" max="6912" width="11.453125" style="1"/>
    <col min="6913" max="6913" width="52.1796875" style="1" bestFit="1" customWidth="1"/>
    <col min="6914" max="6914" width="24.26953125" style="1" customWidth="1"/>
    <col min="6915" max="6915" width="61.453125" style="1" bestFit="1" customWidth="1"/>
    <col min="6916" max="6916" width="25.7265625" style="1" customWidth="1"/>
    <col min="6917" max="7168" width="11.453125" style="1"/>
    <col min="7169" max="7169" width="52.1796875" style="1" bestFit="1" customWidth="1"/>
    <col min="7170" max="7170" width="24.26953125" style="1" customWidth="1"/>
    <col min="7171" max="7171" width="61.453125" style="1" bestFit="1" customWidth="1"/>
    <col min="7172" max="7172" width="25.7265625" style="1" customWidth="1"/>
    <col min="7173" max="7424" width="11.453125" style="1"/>
    <col min="7425" max="7425" width="52.1796875" style="1" bestFit="1" customWidth="1"/>
    <col min="7426" max="7426" width="24.26953125" style="1" customWidth="1"/>
    <col min="7427" max="7427" width="61.453125" style="1" bestFit="1" customWidth="1"/>
    <col min="7428" max="7428" width="25.7265625" style="1" customWidth="1"/>
    <col min="7429" max="7680" width="11.453125" style="1"/>
    <col min="7681" max="7681" width="52.1796875" style="1" bestFit="1" customWidth="1"/>
    <col min="7682" max="7682" width="24.26953125" style="1" customWidth="1"/>
    <col min="7683" max="7683" width="61.453125" style="1" bestFit="1" customWidth="1"/>
    <col min="7684" max="7684" width="25.7265625" style="1" customWidth="1"/>
    <col min="7685" max="7936" width="11.453125" style="1"/>
    <col min="7937" max="7937" width="52.1796875" style="1" bestFit="1" customWidth="1"/>
    <col min="7938" max="7938" width="24.26953125" style="1" customWidth="1"/>
    <col min="7939" max="7939" width="61.453125" style="1" bestFit="1" customWidth="1"/>
    <col min="7940" max="7940" width="25.7265625" style="1" customWidth="1"/>
    <col min="7941" max="8192" width="11.453125" style="1"/>
    <col min="8193" max="8193" width="52.1796875" style="1" bestFit="1" customWidth="1"/>
    <col min="8194" max="8194" width="24.26953125" style="1" customWidth="1"/>
    <col min="8195" max="8195" width="61.453125" style="1" bestFit="1" customWidth="1"/>
    <col min="8196" max="8196" width="25.7265625" style="1" customWidth="1"/>
    <col min="8197" max="8448" width="11.453125" style="1"/>
    <col min="8449" max="8449" width="52.1796875" style="1" bestFit="1" customWidth="1"/>
    <col min="8450" max="8450" width="24.26953125" style="1" customWidth="1"/>
    <col min="8451" max="8451" width="61.453125" style="1" bestFit="1" customWidth="1"/>
    <col min="8452" max="8452" width="25.7265625" style="1" customWidth="1"/>
    <col min="8453" max="8704" width="11.453125" style="1"/>
    <col min="8705" max="8705" width="52.1796875" style="1" bestFit="1" customWidth="1"/>
    <col min="8706" max="8706" width="24.26953125" style="1" customWidth="1"/>
    <col min="8707" max="8707" width="61.453125" style="1" bestFit="1" customWidth="1"/>
    <col min="8708" max="8708" width="25.7265625" style="1" customWidth="1"/>
    <col min="8709" max="8960" width="11.453125" style="1"/>
    <col min="8961" max="8961" width="52.1796875" style="1" bestFit="1" customWidth="1"/>
    <col min="8962" max="8962" width="24.26953125" style="1" customWidth="1"/>
    <col min="8963" max="8963" width="61.453125" style="1" bestFit="1" customWidth="1"/>
    <col min="8964" max="8964" width="25.7265625" style="1" customWidth="1"/>
    <col min="8965" max="9216" width="11.453125" style="1"/>
    <col min="9217" max="9217" width="52.1796875" style="1" bestFit="1" customWidth="1"/>
    <col min="9218" max="9218" width="24.26953125" style="1" customWidth="1"/>
    <col min="9219" max="9219" width="61.453125" style="1" bestFit="1" customWidth="1"/>
    <col min="9220" max="9220" width="25.7265625" style="1" customWidth="1"/>
    <col min="9221" max="9472" width="11.453125" style="1"/>
    <col min="9473" max="9473" width="52.1796875" style="1" bestFit="1" customWidth="1"/>
    <col min="9474" max="9474" width="24.26953125" style="1" customWidth="1"/>
    <col min="9475" max="9475" width="61.453125" style="1" bestFit="1" customWidth="1"/>
    <col min="9476" max="9476" width="25.7265625" style="1" customWidth="1"/>
    <col min="9477" max="9728" width="11.453125" style="1"/>
    <col min="9729" max="9729" width="52.1796875" style="1" bestFit="1" customWidth="1"/>
    <col min="9730" max="9730" width="24.26953125" style="1" customWidth="1"/>
    <col min="9731" max="9731" width="61.453125" style="1" bestFit="1" customWidth="1"/>
    <col min="9732" max="9732" width="25.7265625" style="1" customWidth="1"/>
    <col min="9733" max="9984" width="11.453125" style="1"/>
    <col min="9985" max="9985" width="52.1796875" style="1" bestFit="1" customWidth="1"/>
    <col min="9986" max="9986" width="24.26953125" style="1" customWidth="1"/>
    <col min="9987" max="9987" width="61.453125" style="1" bestFit="1" customWidth="1"/>
    <col min="9988" max="9988" width="25.7265625" style="1" customWidth="1"/>
    <col min="9989" max="10240" width="11.453125" style="1"/>
    <col min="10241" max="10241" width="52.1796875" style="1" bestFit="1" customWidth="1"/>
    <col min="10242" max="10242" width="24.26953125" style="1" customWidth="1"/>
    <col min="10243" max="10243" width="61.453125" style="1" bestFit="1" customWidth="1"/>
    <col min="10244" max="10244" width="25.7265625" style="1" customWidth="1"/>
    <col min="10245" max="10496" width="11.453125" style="1"/>
    <col min="10497" max="10497" width="52.1796875" style="1" bestFit="1" customWidth="1"/>
    <col min="10498" max="10498" width="24.26953125" style="1" customWidth="1"/>
    <col min="10499" max="10499" width="61.453125" style="1" bestFit="1" customWidth="1"/>
    <col min="10500" max="10500" width="25.7265625" style="1" customWidth="1"/>
    <col min="10501" max="10752" width="11.453125" style="1"/>
    <col min="10753" max="10753" width="52.1796875" style="1" bestFit="1" customWidth="1"/>
    <col min="10754" max="10754" width="24.26953125" style="1" customWidth="1"/>
    <col min="10755" max="10755" width="61.453125" style="1" bestFit="1" customWidth="1"/>
    <col min="10756" max="10756" width="25.7265625" style="1" customWidth="1"/>
    <col min="10757" max="11008" width="11.453125" style="1"/>
    <col min="11009" max="11009" width="52.1796875" style="1" bestFit="1" customWidth="1"/>
    <col min="11010" max="11010" width="24.26953125" style="1" customWidth="1"/>
    <col min="11011" max="11011" width="61.453125" style="1" bestFit="1" customWidth="1"/>
    <col min="11012" max="11012" width="25.7265625" style="1" customWidth="1"/>
    <col min="11013" max="11264" width="11.453125" style="1"/>
    <col min="11265" max="11265" width="52.1796875" style="1" bestFit="1" customWidth="1"/>
    <col min="11266" max="11266" width="24.26953125" style="1" customWidth="1"/>
    <col min="11267" max="11267" width="61.453125" style="1" bestFit="1" customWidth="1"/>
    <col min="11268" max="11268" width="25.7265625" style="1" customWidth="1"/>
    <col min="11269" max="11520" width="11.453125" style="1"/>
    <col min="11521" max="11521" width="52.1796875" style="1" bestFit="1" customWidth="1"/>
    <col min="11522" max="11522" width="24.26953125" style="1" customWidth="1"/>
    <col min="11523" max="11523" width="61.453125" style="1" bestFit="1" customWidth="1"/>
    <col min="11524" max="11524" width="25.7265625" style="1" customWidth="1"/>
    <col min="11525" max="11776" width="11.453125" style="1"/>
    <col min="11777" max="11777" width="52.1796875" style="1" bestFit="1" customWidth="1"/>
    <col min="11778" max="11778" width="24.26953125" style="1" customWidth="1"/>
    <col min="11779" max="11779" width="61.453125" style="1" bestFit="1" customWidth="1"/>
    <col min="11780" max="11780" width="25.7265625" style="1" customWidth="1"/>
    <col min="11781" max="12032" width="11.453125" style="1"/>
    <col min="12033" max="12033" width="52.1796875" style="1" bestFit="1" customWidth="1"/>
    <col min="12034" max="12034" width="24.26953125" style="1" customWidth="1"/>
    <col min="12035" max="12035" width="61.453125" style="1" bestFit="1" customWidth="1"/>
    <col min="12036" max="12036" width="25.7265625" style="1" customWidth="1"/>
    <col min="12037" max="12288" width="11.453125" style="1"/>
    <col min="12289" max="12289" width="52.1796875" style="1" bestFit="1" customWidth="1"/>
    <col min="12290" max="12290" width="24.26953125" style="1" customWidth="1"/>
    <col min="12291" max="12291" width="61.453125" style="1" bestFit="1" customWidth="1"/>
    <col min="12292" max="12292" width="25.7265625" style="1" customWidth="1"/>
    <col min="12293" max="12544" width="11.453125" style="1"/>
    <col min="12545" max="12545" width="52.1796875" style="1" bestFit="1" customWidth="1"/>
    <col min="12546" max="12546" width="24.26953125" style="1" customWidth="1"/>
    <col min="12547" max="12547" width="61.453125" style="1" bestFit="1" customWidth="1"/>
    <col min="12548" max="12548" width="25.7265625" style="1" customWidth="1"/>
    <col min="12549" max="12800" width="11.453125" style="1"/>
    <col min="12801" max="12801" width="52.1796875" style="1" bestFit="1" customWidth="1"/>
    <col min="12802" max="12802" width="24.26953125" style="1" customWidth="1"/>
    <col min="12803" max="12803" width="61.453125" style="1" bestFit="1" customWidth="1"/>
    <col min="12804" max="12804" width="25.7265625" style="1" customWidth="1"/>
    <col min="12805" max="13056" width="11.453125" style="1"/>
    <col min="13057" max="13057" width="52.1796875" style="1" bestFit="1" customWidth="1"/>
    <col min="13058" max="13058" width="24.26953125" style="1" customWidth="1"/>
    <col min="13059" max="13059" width="61.453125" style="1" bestFit="1" customWidth="1"/>
    <col min="13060" max="13060" width="25.7265625" style="1" customWidth="1"/>
    <col min="13061" max="13312" width="11.453125" style="1"/>
    <col min="13313" max="13313" width="52.1796875" style="1" bestFit="1" customWidth="1"/>
    <col min="13314" max="13314" width="24.26953125" style="1" customWidth="1"/>
    <col min="13315" max="13315" width="61.453125" style="1" bestFit="1" customWidth="1"/>
    <col min="13316" max="13316" width="25.7265625" style="1" customWidth="1"/>
    <col min="13317" max="13568" width="11.453125" style="1"/>
    <col min="13569" max="13569" width="52.1796875" style="1" bestFit="1" customWidth="1"/>
    <col min="13570" max="13570" width="24.26953125" style="1" customWidth="1"/>
    <col min="13571" max="13571" width="61.453125" style="1" bestFit="1" customWidth="1"/>
    <col min="13572" max="13572" width="25.7265625" style="1" customWidth="1"/>
    <col min="13573" max="13824" width="11.453125" style="1"/>
    <col min="13825" max="13825" width="52.1796875" style="1" bestFit="1" customWidth="1"/>
    <col min="13826" max="13826" width="24.26953125" style="1" customWidth="1"/>
    <col min="13827" max="13827" width="61.453125" style="1" bestFit="1" customWidth="1"/>
    <col min="13828" max="13828" width="25.7265625" style="1" customWidth="1"/>
    <col min="13829" max="14080" width="11.453125" style="1"/>
    <col min="14081" max="14081" width="52.1796875" style="1" bestFit="1" customWidth="1"/>
    <col min="14082" max="14082" width="24.26953125" style="1" customWidth="1"/>
    <col min="14083" max="14083" width="61.453125" style="1" bestFit="1" customWidth="1"/>
    <col min="14084" max="14084" width="25.7265625" style="1" customWidth="1"/>
    <col min="14085" max="14336" width="11.453125" style="1"/>
    <col min="14337" max="14337" width="52.1796875" style="1" bestFit="1" customWidth="1"/>
    <col min="14338" max="14338" width="24.26953125" style="1" customWidth="1"/>
    <col min="14339" max="14339" width="61.453125" style="1" bestFit="1" customWidth="1"/>
    <col min="14340" max="14340" width="25.7265625" style="1" customWidth="1"/>
    <col min="14341" max="14592" width="11.453125" style="1"/>
    <col min="14593" max="14593" width="52.1796875" style="1" bestFit="1" customWidth="1"/>
    <col min="14594" max="14594" width="24.26953125" style="1" customWidth="1"/>
    <col min="14595" max="14595" width="61.453125" style="1" bestFit="1" customWidth="1"/>
    <col min="14596" max="14596" width="25.7265625" style="1" customWidth="1"/>
    <col min="14597" max="14848" width="11.453125" style="1"/>
    <col min="14849" max="14849" width="52.1796875" style="1" bestFit="1" customWidth="1"/>
    <col min="14850" max="14850" width="24.26953125" style="1" customWidth="1"/>
    <col min="14851" max="14851" width="61.453125" style="1" bestFit="1" customWidth="1"/>
    <col min="14852" max="14852" width="25.7265625" style="1" customWidth="1"/>
    <col min="14853" max="15104" width="11.453125" style="1"/>
    <col min="15105" max="15105" width="52.1796875" style="1" bestFit="1" customWidth="1"/>
    <col min="15106" max="15106" width="24.26953125" style="1" customWidth="1"/>
    <col min="15107" max="15107" width="61.453125" style="1" bestFit="1" customWidth="1"/>
    <col min="15108" max="15108" width="25.7265625" style="1" customWidth="1"/>
    <col min="15109" max="15360" width="11.453125" style="1"/>
    <col min="15361" max="15361" width="52.1796875" style="1" bestFit="1" customWidth="1"/>
    <col min="15362" max="15362" width="24.26953125" style="1" customWidth="1"/>
    <col min="15363" max="15363" width="61.453125" style="1" bestFit="1" customWidth="1"/>
    <col min="15364" max="15364" width="25.7265625" style="1" customWidth="1"/>
    <col min="15365" max="15616" width="11.453125" style="1"/>
    <col min="15617" max="15617" width="52.1796875" style="1" bestFit="1" customWidth="1"/>
    <col min="15618" max="15618" width="24.26953125" style="1" customWidth="1"/>
    <col min="15619" max="15619" width="61.453125" style="1" bestFit="1" customWidth="1"/>
    <col min="15620" max="15620" width="25.7265625" style="1" customWidth="1"/>
    <col min="15621" max="15872" width="11.453125" style="1"/>
    <col min="15873" max="15873" width="52.1796875" style="1" bestFit="1" customWidth="1"/>
    <col min="15874" max="15874" width="24.26953125" style="1" customWidth="1"/>
    <col min="15875" max="15875" width="61.453125" style="1" bestFit="1" customWidth="1"/>
    <col min="15876" max="15876" width="25.7265625" style="1" customWidth="1"/>
    <col min="15877" max="16128" width="11.453125" style="1"/>
    <col min="16129" max="16129" width="52.1796875" style="1" bestFit="1" customWidth="1"/>
    <col min="16130" max="16130" width="24.26953125" style="1" customWidth="1"/>
    <col min="16131" max="16131" width="61.453125" style="1" bestFit="1" customWidth="1"/>
    <col min="16132" max="16132" width="25.7265625" style="1" customWidth="1"/>
    <col min="16133" max="16384" width="11.453125" style="1"/>
  </cols>
  <sheetData>
    <row r="2" spans="1:4" ht="32.5" x14ac:dyDescent="0.65">
      <c r="A2" s="11" t="s">
        <v>120</v>
      </c>
    </row>
    <row r="3" spans="1:4" ht="32.5" x14ac:dyDescent="0.65">
      <c r="A3" s="11" t="s">
        <v>121</v>
      </c>
    </row>
    <row r="5" spans="1:4" ht="30" thickBot="1" x14ac:dyDescent="0.6">
      <c r="A5" s="83" t="s">
        <v>0</v>
      </c>
      <c r="B5" s="83"/>
      <c r="C5" s="83"/>
      <c r="D5" s="83"/>
    </row>
    <row r="6" spans="1:4" ht="29.5" x14ac:dyDescent="0.55000000000000004">
      <c r="A6" s="30" t="s">
        <v>1</v>
      </c>
      <c r="B6" s="6">
        <v>7500</v>
      </c>
      <c r="C6" s="2" t="s">
        <v>2</v>
      </c>
      <c r="D6" s="23">
        <v>10000</v>
      </c>
    </row>
    <row r="7" spans="1:4" ht="29.5" x14ac:dyDescent="0.55000000000000004">
      <c r="A7" s="31" t="s">
        <v>3</v>
      </c>
      <c r="B7" s="6">
        <v>70700</v>
      </c>
      <c r="C7" s="2" t="s">
        <v>4</v>
      </c>
      <c r="D7" s="3">
        <v>20000</v>
      </c>
    </row>
    <row r="8" spans="1:4" ht="29.5" x14ac:dyDescent="0.55000000000000004">
      <c r="A8" s="31" t="s">
        <v>5</v>
      </c>
      <c r="B8" s="6">
        <v>486</v>
      </c>
      <c r="C8" s="2" t="s">
        <v>6</v>
      </c>
      <c r="D8" s="3">
        <v>2800</v>
      </c>
    </row>
    <row r="9" spans="1:4" ht="29.5" x14ac:dyDescent="0.55000000000000004">
      <c r="A9" s="48" t="s">
        <v>7</v>
      </c>
      <c r="B9" s="49">
        <f>137+124</f>
        <v>261</v>
      </c>
      <c r="C9" s="2" t="s">
        <v>8</v>
      </c>
      <c r="D9" s="3">
        <v>450</v>
      </c>
    </row>
    <row r="10" spans="1:4" ht="29.5" x14ac:dyDescent="0.55000000000000004">
      <c r="A10" s="32" t="s">
        <v>48</v>
      </c>
      <c r="B10" s="6">
        <v>2700</v>
      </c>
      <c r="C10" s="2" t="s">
        <v>9</v>
      </c>
      <c r="D10" s="3">
        <v>620</v>
      </c>
    </row>
    <row r="11" spans="1:4" ht="29.5" x14ac:dyDescent="0.55000000000000004">
      <c r="A11" s="48" t="s">
        <v>10</v>
      </c>
      <c r="B11" s="49">
        <f>3600-1200</f>
        <v>2400</v>
      </c>
      <c r="C11" s="2" t="s">
        <v>11</v>
      </c>
      <c r="D11" s="3">
        <v>100</v>
      </c>
    </row>
    <row r="12" spans="1:4" ht="29.5" x14ac:dyDescent="0.55000000000000004">
      <c r="A12" s="31" t="s">
        <v>12</v>
      </c>
      <c r="B12" s="6">
        <v>2400</v>
      </c>
      <c r="C12" s="61" t="s">
        <v>13</v>
      </c>
      <c r="D12" s="62">
        <f>5+2</f>
        <v>7</v>
      </c>
    </row>
    <row r="13" spans="1:4" ht="29.5" x14ac:dyDescent="0.55000000000000004">
      <c r="A13" s="50" t="s">
        <v>14</v>
      </c>
      <c r="B13" s="49">
        <v>1000</v>
      </c>
      <c r="C13" s="63" t="s">
        <v>43</v>
      </c>
      <c r="D13" s="62">
        <f>107500+34000-387</f>
        <v>141113</v>
      </c>
    </row>
    <row r="14" spans="1:4" ht="29.5" x14ac:dyDescent="0.55000000000000004">
      <c r="A14" s="50" t="s">
        <v>15</v>
      </c>
      <c r="B14" s="49">
        <v>850</v>
      </c>
      <c r="C14" s="12" t="s">
        <v>16</v>
      </c>
      <c r="D14" s="3">
        <v>15740</v>
      </c>
    </row>
    <row r="15" spans="1:4" ht="29.5" x14ac:dyDescent="0.55000000000000004">
      <c r="A15" s="50" t="s">
        <v>17</v>
      </c>
      <c r="B15" s="49">
        <f>4200*3</f>
        <v>12600</v>
      </c>
      <c r="C15" s="63" t="s">
        <v>46</v>
      </c>
      <c r="D15" s="62">
        <v>570</v>
      </c>
    </row>
    <row r="16" spans="1:4" ht="29.5" x14ac:dyDescent="0.55000000000000004">
      <c r="A16" s="50" t="s">
        <v>18</v>
      </c>
      <c r="B16" s="49">
        <f>180*3</f>
        <v>540</v>
      </c>
      <c r="C16" s="2" t="s">
        <v>79</v>
      </c>
      <c r="D16" s="3">
        <f>80+30+450</f>
        <v>560</v>
      </c>
    </row>
    <row r="17" spans="1:4" ht="29.5" x14ac:dyDescent="0.55000000000000004">
      <c r="A17" s="2" t="s">
        <v>19</v>
      </c>
      <c r="B17" s="6">
        <v>18000</v>
      </c>
      <c r="C17" s="2" t="s">
        <v>80</v>
      </c>
      <c r="D17" s="3">
        <v>124</v>
      </c>
    </row>
    <row r="18" spans="1:4" ht="29.5" x14ac:dyDescent="0.55000000000000004">
      <c r="A18" s="50" t="s">
        <v>47</v>
      </c>
      <c r="B18" s="49">
        <v>400</v>
      </c>
      <c r="C18" s="61" t="s">
        <v>83</v>
      </c>
      <c r="D18" s="62">
        <v>13200</v>
      </c>
    </row>
    <row r="19" spans="1:4" ht="29.5" x14ac:dyDescent="0.55000000000000004">
      <c r="A19" s="2" t="s">
        <v>20</v>
      </c>
      <c r="B19" s="6">
        <v>22100</v>
      </c>
      <c r="C19" s="2" t="s">
        <v>85</v>
      </c>
      <c r="D19" s="3">
        <v>1700</v>
      </c>
    </row>
    <row r="20" spans="1:4" ht="29.5" x14ac:dyDescent="0.55000000000000004">
      <c r="A20" s="50" t="s">
        <v>21</v>
      </c>
      <c r="B20" s="49">
        <f>170+450</f>
        <v>620</v>
      </c>
      <c r="C20" s="2" t="s">
        <v>87</v>
      </c>
      <c r="D20" s="3">
        <v>280</v>
      </c>
    </row>
    <row r="21" spans="1:4" ht="29.5" x14ac:dyDescent="0.55000000000000004">
      <c r="A21" s="50" t="s">
        <v>22</v>
      </c>
      <c r="B21" s="49">
        <f>80+30</f>
        <v>110</v>
      </c>
      <c r="C21" s="2"/>
      <c r="D21" s="3"/>
    </row>
    <row r="22" spans="1:4" ht="29.5" x14ac:dyDescent="0.55000000000000004">
      <c r="A22" s="50" t="s">
        <v>78</v>
      </c>
      <c r="B22" s="49">
        <f>40+80</f>
        <v>120</v>
      </c>
      <c r="C22" s="2"/>
      <c r="D22" s="3"/>
    </row>
    <row r="23" spans="1:4" ht="29.5" x14ac:dyDescent="0.55000000000000004">
      <c r="A23" s="50" t="s">
        <v>23</v>
      </c>
      <c r="B23" s="49">
        <v>420</v>
      </c>
      <c r="C23" s="2"/>
      <c r="D23" s="3"/>
    </row>
    <row r="24" spans="1:4" ht="29.5" x14ac:dyDescent="0.55000000000000004">
      <c r="A24" s="50" t="s">
        <v>44</v>
      </c>
      <c r="B24" s="49">
        <v>36500</v>
      </c>
      <c r="C24" s="2"/>
      <c r="D24" s="3"/>
    </row>
    <row r="25" spans="1:4" ht="29.5" x14ac:dyDescent="0.55000000000000004">
      <c r="A25" s="50" t="s">
        <v>45</v>
      </c>
      <c r="B25" s="49">
        <v>175</v>
      </c>
      <c r="C25" s="2"/>
      <c r="D25" s="3"/>
    </row>
    <row r="26" spans="1:4" ht="29.5" x14ac:dyDescent="0.55000000000000004">
      <c r="A26" s="2" t="s">
        <v>81</v>
      </c>
      <c r="B26" s="6">
        <v>2</v>
      </c>
      <c r="C26" s="2"/>
      <c r="D26" s="3"/>
    </row>
    <row r="27" spans="1:4" ht="29.5" x14ac:dyDescent="0.55000000000000004">
      <c r="A27" s="2" t="s">
        <v>88</v>
      </c>
      <c r="B27" s="6">
        <v>1200</v>
      </c>
      <c r="C27" s="2"/>
      <c r="D27" s="3"/>
    </row>
    <row r="28" spans="1:4" ht="29.5" x14ac:dyDescent="0.55000000000000004">
      <c r="A28" s="2" t="s">
        <v>82</v>
      </c>
      <c r="B28" s="6">
        <v>13200</v>
      </c>
      <c r="C28" s="2"/>
      <c r="D28" s="3"/>
    </row>
    <row r="29" spans="1:4" ht="29.5" x14ac:dyDescent="0.55000000000000004">
      <c r="A29" s="50" t="s">
        <v>119</v>
      </c>
      <c r="B29" s="49">
        <v>11000</v>
      </c>
      <c r="C29" s="2"/>
      <c r="D29" s="3"/>
    </row>
    <row r="30" spans="1:4" ht="29.5" x14ac:dyDescent="0.55000000000000004">
      <c r="A30" s="50" t="s">
        <v>84</v>
      </c>
      <c r="B30" s="49">
        <v>1700</v>
      </c>
      <c r="C30" s="2"/>
      <c r="D30" s="3"/>
    </row>
    <row r="31" spans="1:4" ht="30" thickBot="1" x14ac:dyDescent="0.6">
      <c r="A31" s="50" t="s">
        <v>86</v>
      </c>
      <c r="B31" s="51">
        <v>280</v>
      </c>
      <c r="C31" s="2"/>
      <c r="D31" s="4"/>
    </row>
    <row r="32" spans="1:4" ht="29.5" x14ac:dyDescent="0.55000000000000004">
      <c r="A32" s="5"/>
      <c r="B32" s="6">
        <f>SUM(B6:B31)</f>
        <v>207264</v>
      </c>
      <c r="C32" s="7"/>
      <c r="D32" s="3">
        <f>SUM(D6:D31)</f>
        <v>207264</v>
      </c>
    </row>
  </sheetData>
  <mergeCells count="1">
    <mergeCell ref="A5:D5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D503D-85FB-4280-AA41-AA02313B59CA}">
  <dimension ref="A1:G39"/>
  <sheetViews>
    <sheetView zoomScaleNormal="100" workbookViewId="0">
      <selection activeCell="D5" sqref="D5"/>
    </sheetView>
  </sheetViews>
  <sheetFormatPr defaultColWidth="11.453125" defaultRowHeight="12.5" x14ac:dyDescent="0.25"/>
  <cols>
    <col min="1" max="1" width="52.453125" style="1" customWidth="1"/>
    <col min="2" max="2" width="16.54296875" style="1" customWidth="1"/>
    <col min="3" max="3" width="41.453125" style="1" bestFit="1" customWidth="1"/>
    <col min="4" max="4" width="25.7265625" style="1" customWidth="1"/>
    <col min="5" max="5" width="29.7265625" style="1" customWidth="1"/>
    <col min="6" max="256" width="11.453125" style="1"/>
    <col min="257" max="257" width="52.1796875" style="1" bestFit="1" customWidth="1"/>
    <col min="258" max="258" width="24.26953125" style="1" customWidth="1"/>
    <col min="259" max="259" width="61.453125" style="1" bestFit="1" customWidth="1"/>
    <col min="260" max="260" width="25.7265625" style="1" customWidth="1"/>
    <col min="261" max="512" width="11.453125" style="1"/>
    <col min="513" max="513" width="52.1796875" style="1" bestFit="1" customWidth="1"/>
    <col min="514" max="514" width="24.26953125" style="1" customWidth="1"/>
    <col min="515" max="515" width="61.453125" style="1" bestFit="1" customWidth="1"/>
    <col min="516" max="516" width="25.7265625" style="1" customWidth="1"/>
    <col min="517" max="768" width="11.453125" style="1"/>
    <col min="769" max="769" width="52.1796875" style="1" bestFit="1" customWidth="1"/>
    <col min="770" max="770" width="24.26953125" style="1" customWidth="1"/>
    <col min="771" max="771" width="61.453125" style="1" bestFit="1" customWidth="1"/>
    <col min="772" max="772" width="25.7265625" style="1" customWidth="1"/>
    <col min="773" max="1024" width="11.453125" style="1"/>
    <col min="1025" max="1025" width="52.1796875" style="1" bestFit="1" customWidth="1"/>
    <col min="1026" max="1026" width="24.26953125" style="1" customWidth="1"/>
    <col min="1027" max="1027" width="61.453125" style="1" bestFit="1" customWidth="1"/>
    <col min="1028" max="1028" width="25.7265625" style="1" customWidth="1"/>
    <col min="1029" max="1280" width="11.453125" style="1"/>
    <col min="1281" max="1281" width="52.1796875" style="1" bestFit="1" customWidth="1"/>
    <col min="1282" max="1282" width="24.26953125" style="1" customWidth="1"/>
    <col min="1283" max="1283" width="61.453125" style="1" bestFit="1" customWidth="1"/>
    <col min="1284" max="1284" width="25.7265625" style="1" customWidth="1"/>
    <col min="1285" max="1536" width="11.453125" style="1"/>
    <col min="1537" max="1537" width="52.1796875" style="1" bestFit="1" customWidth="1"/>
    <col min="1538" max="1538" width="24.26953125" style="1" customWidth="1"/>
    <col min="1539" max="1539" width="61.453125" style="1" bestFit="1" customWidth="1"/>
    <col min="1540" max="1540" width="25.7265625" style="1" customWidth="1"/>
    <col min="1541" max="1792" width="11.453125" style="1"/>
    <col min="1793" max="1793" width="52.1796875" style="1" bestFit="1" customWidth="1"/>
    <col min="1794" max="1794" width="24.26953125" style="1" customWidth="1"/>
    <col min="1795" max="1795" width="61.453125" style="1" bestFit="1" customWidth="1"/>
    <col min="1796" max="1796" width="25.7265625" style="1" customWidth="1"/>
    <col min="1797" max="2048" width="11.453125" style="1"/>
    <col min="2049" max="2049" width="52.1796875" style="1" bestFit="1" customWidth="1"/>
    <col min="2050" max="2050" width="24.26953125" style="1" customWidth="1"/>
    <col min="2051" max="2051" width="61.453125" style="1" bestFit="1" customWidth="1"/>
    <col min="2052" max="2052" width="25.7265625" style="1" customWidth="1"/>
    <col min="2053" max="2304" width="11.453125" style="1"/>
    <col min="2305" max="2305" width="52.1796875" style="1" bestFit="1" customWidth="1"/>
    <col min="2306" max="2306" width="24.26953125" style="1" customWidth="1"/>
    <col min="2307" max="2307" width="61.453125" style="1" bestFit="1" customWidth="1"/>
    <col min="2308" max="2308" width="25.7265625" style="1" customWidth="1"/>
    <col min="2309" max="2560" width="11.453125" style="1"/>
    <col min="2561" max="2561" width="52.1796875" style="1" bestFit="1" customWidth="1"/>
    <col min="2562" max="2562" width="24.26953125" style="1" customWidth="1"/>
    <col min="2563" max="2563" width="61.453125" style="1" bestFit="1" customWidth="1"/>
    <col min="2564" max="2564" width="25.7265625" style="1" customWidth="1"/>
    <col min="2565" max="2816" width="11.453125" style="1"/>
    <col min="2817" max="2817" width="52.1796875" style="1" bestFit="1" customWidth="1"/>
    <col min="2818" max="2818" width="24.26953125" style="1" customWidth="1"/>
    <col min="2819" max="2819" width="61.453125" style="1" bestFit="1" customWidth="1"/>
    <col min="2820" max="2820" width="25.7265625" style="1" customWidth="1"/>
    <col min="2821" max="3072" width="11.453125" style="1"/>
    <col min="3073" max="3073" width="52.1796875" style="1" bestFit="1" customWidth="1"/>
    <col min="3074" max="3074" width="24.26953125" style="1" customWidth="1"/>
    <col min="3075" max="3075" width="61.453125" style="1" bestFit="1" customWidth="1"/>
    <col min="3076" max="3076" width="25.7265625" style="1" customWidth="1"/>
    <col min="3077" max="3328" width="11.453125" style="1"/>
    <col min="3329" max="3329" width="52.1796875" style="1" bestFit="1" customWidth="1"/>
    <col min="3330" max="3330" width="24.26953125" style="1" customWidth="1"/>
    <col min="3331" max="3331" width="61.453125" style="1" bestFit="1" customWidth="1"/>
    <col min="3332" max="3332" width="25.7265625" style="1" customWidth="1"/>
    <col min="3333" max="3584" width="11.453125" style="1"/>
    <col min="3585" max="3585" width="52.1796875" style="1" bestFit="1" customWidth="1"/>
    <col min="3586" max="3586" width="24.26953125" style="1" customWidth="1"/>
    <col min="3587" max="3587" width="61.453125" style="1" bestFit="1" customWidth="1"/>
    <col min="3588" max="3588" width="25.7265625" style="1" customWidth="1"/>
    <col min="3589" max="3840" width="11.453125" style="1"/>
    <col min="3841" max="3841" width="52.1796875" style="1" bestFit="1" customWidth="1"/>
    <col min="3842" max="3842" width="24.26953125" style="1" customWidth="1"/>
    <col min="3843" max="3843" width="61.453125" style="1" bestFit="1" customWidth="1"/>
    <col min="3844" max="3844" width="25.7265625" style="1" customWidth="1"/>
    <col min="3845" max="4096" width="11.453125" style="1"/>
    <col min="4097" max="4097" width="52.1796875" style="1" bestFit="1" customWidth="1"/>
    <col min="4098" max="4098" width="24.26953125" style="1" customWidth="1"/>
    <col min="4099" max="4099" width="61.453125" style="1" bestFit="1" customWidth="1"/>
    <col min="4100" max="4100" width="25.7265625" style="1" customWidth="1"/>
    <col min="4101" max="4352" width="11.453125" style="1"/>
    <col min="4353" max="4353" width="52.1796875" style="1" bestFit="1" customWidth="1"/>
    <col min="4354" max="4354" width="24.26953125" style="1" customWidth="1"/>
    <col min="4355" max="4355" width="61.453125" style="1" bestFit="1" customWidth="1"/>
    <col min="4356" max="4356" width="25.7265625" style="1" customWidth="1"/>
    <col min="4357" max="4608" width="11.453125" style="1"/>
    <col min="4609" max="4609" width="52.1796875" style="1" bestFit="1" customWidth="1"/>
    <col min="4610" max="4610" width="24.26953125" style="1" customWidth="1"/>
    <col min="4611" max="4611" width="61.453125" style="1" bestFit="1" customWidth="1"/>
    <col min="4612" max="4612" width="25.7265625" style="1" customWidth="1"/>
    <col min="4613" max="4864" width="11.453125" style="1"/>
    <col min="4865" max="4865" width="52.1796875" style="1" bestFit="1" customWidth="1"/>
    <col min="4866" max="4866" width="24.26953125" style="1" customWidth="1"/>
    <col min="4867" max="4867" width="61.453125" style="1" bestFit="1" customWidth="1"/>
    <col min="4868" max="4868" width="25.7265625" style="1" customWidth="1"/>
    <col min="4869" max="5120" width="11.453125" style="1"/>
    <col min="5121" max="5121" width="52.1796875" style="1" bestFit="1" customWidth="1"/>
    <col min="5122" max="5122" width="24.26953125" style="1" customWidth="1"/>
    <col min="5123" max="5123" width="61.453125" style="1" bestFit="1" customWidth="1"/>
    <col min="5124" max="5124" width="25.7265625" style="1" customWidth="1"/>
    <col min="5125" max="5376" width="11.453125" style="1"/>
    <col min="5377" max="5377" width="52.1796875" style="1" bestFit="1" customWidth="1"/>
    <col min="5378" max="5378" width="24.26953125" style="1" customWidth="1"/>
    <col min="5379" max="5379" width="61.453125" style="1" bestFit="1" customWidth="1"/>
    <col min="5380" max="5380" width="25.7265625" style="1" customWidth="1"/>
    <col min="5381" max="5632" width="11.453125" style="1"/>
    <col min="5633" max="5633" width="52.1796875" style="1" bestFit="1" customWidth="1"/>
    <col min="5634" max="5634" width="24.26953125" style="1" customWidth="1"/>
    <col min="5635" max="5635" width="61.453125" style="1" bestFit="1" customWidth="1"/>
    <col min="5636" max="5636" width="25.7265625" style="1" customWidth="1"/>
    <col min="5637" max="5888" width="11.453125" style="1"/>
    <col min="5889" max="5889" width="52.1796875" style="1" bestFit="1" customWidth="1"/>
    <col min="5890" max="5890" width="24.26953125" style="1" customWidth="1"/>
    <col min="5891" max="5891" width="61.453125" style="1" bestFit="1" customWidth="1"/>
    <col min="5892" max="5892" width="25.7265625" style="1" customWidth="1"/>
    <col min="5893" max="6144" width="11.453125" style="1"/>
    <col min="6145" max="6145" width="52.1796875" style="1" bestFit="1" customWidth="1"/>
    <col min="6146" max="6146" width="24.26953125" style="1" customWidth="1"/>
    <col min="6147" max="6147" width="61.453125" style="1" bestFit="1" customWidth="1"/>
    <col min="6148" max="6148" width="25.7265625" style="1" customWidth="1"/>
    <col min="6149" max="6400" width="11.453125" style="1"/>
    <col min="6401" max="6401" width="52.1796875" style="1" bestFit="1" customWidth="1"/>
    <col min="6402" max="6402" width="24.26953125" style="1" customWidth="1"/>
    <col min="6403" max="6403" width="61.453125" style="1" bestFit="1" customWidth="1"/>
    <col min="6404" max="6404" width="25.7265625" style="1" customWidth="1"/>
    <col min="6405" max="6656" width="11.453125" style="1"/>
    <col min="6657" max="6657" width="52.1796875" style="1" bestFit="1" customWidth="1"/>
    <col min="6658" max="6658" width="24.26953125" style="1" customWidth="1"/>
    <col min="6659" max="6659" width="61.453125" style="1" bestFit="1" customWidth="1"/>
    <col min="6660" max="6660" width="25.7265625" style="1" customWidth="1"/>
    <col min="6661" max="6912" width="11.453125" style="1"/>
    <col min="6913" max="6913" width="52.1796875" style="1" bestFit="1" customWidth="1"/>
    <col min="6914" max="6914" width="24.26953125" style="1" customWidth="1"/>
    <col min="6915" max="6915" width="61.453125" style="1" bestFit="1" customWidth="1"/>
    <col min="6916" max="6916" width="25.7265625" style="1" customWidth="1"/>
    <col min="6917" max="7168" width="11.453125" style="1"/>
    <col min="7169" max="7169" width="52.1796875" style="1" bestFit="1" customWidth="1"/>
    <col min="7170" max="7170" width="24.26953125" style="1" customWidth="1"/>
    <col min="7171" max="7171" width="61.453125" style="1" bestFit="1" customWidth="1"/>
    <col min="7172" max="7172" width="25.7265625" style="1" customWidth="1"/>
    <col min="7173" max="7424" width="11.453125" style="1"/>
    <col min="7425" max="7425" width="52.1796875" style="1" bestFit="1" customWidth="1"/>
    <col min="7426" max="7426" width="24.26953125" style="1" customWidth="1"/>
    <col min="7427" max="7427" width="61.453125" style="1" bestFit="1" customWidth="1"/>
    <col min="7428" max="7428" width="25.7265625" style="1" customWidth="1"/>
    <col min="7429" max="7680" width="11.453125" style="1"/>
    <col min="7681" max="7681" width="52.1796875" style="1" bestFit="1" customWidth="1"/>
    <col min="7682" max="7682" width="24.26953125" style="1" customWidth="1"/>
    <col min="7683" max="7683" width="61.453125" style="1" bestFit="1" customWidth="1"/>
    <col min="7684" max="7684" width="25.7265625" style="1" customWidth="1"/>
    <col min="7685" max="7936" width="11.453125" style="1"/>
    <col min="7937" max="7937" width="52.1796875" style="1" bestFit="1" customWidth="1"/>
    <col min="7938" max="7938" width="24.26953125" style="1" customWidth="1"/>
    <col min="7939" max="7939" width="61.453125" style="1" bestFit="1" customWidth="1"/>
    <col min="7940" max="7940" width="25.7265625" style="1" customWidth="1"/>
    <col min="7941" max="8192" width="11.453125" style="1"/>
    <col min="8193" max="8193" width="52.1796875" style="1" bestFit="1" customWidth="1"/>
    <col min="8194" max="8194" width="24.26953125" style="1" customWidth="1"/>
    <col min="8195" max="8195" width="61.453125" style="1" bestFit="1" customWidth="1"/>
    <col min="8196" max="8196" width="25.7265625" style="1" customWidth="1"/>
    <col min="8197" max="8448" width="11.453125" style="1"/>
    <col min="8449" max="8449" width="52.1796875" style="1" bestFit="1" customWidth="1"/>
    <col min="8450" max="8450" width="24.26953125" style="1" customWidth="1"/>
    <col min="8451" max="8451" width="61.453125" style="1" bestFit="1" customWidth="1"/>
    <col min="8452" max="8452" width="25.7265625" style="1" customWidth="1"/>
    <col min="8453" max="8704" width="11.453125" style="1"/>
    <col min="8705" max="8705" width="52.1796875" style="1" bestFit="1" customWidth="1"/>
    <col min="8706" max="8706" width="24.26953125" style="1" customWidth="1"/>
    <col min="8707" max="8707" width="61.453125" style="1" bestFit="1" customWidth="1"/>
    <col min="8708" max="8708" width="25.7265625" style="1" customWidth="1"/>
    <col min="8709" max="8960" width="11.453125" style="1"/>
    <col min="8961" max="8961" width="52.1796875" style="1" bestFit="1" customWidth="1"/>
    <col min="8962" max="8962" width="24.26953125" style="1" customWidth="1"/>
    <col min="8963" max="8963" width="61.453125" style="1" bestFit="1" customWidth="1"/>
    <col min="8964" max="8964" width="25.7265625" style="1" customWidth="1"/>
    <col min="8965" max="9216" width="11.453125" style="1"/>
    <col min="9217" max="9217" width="52.1796875" style="1" bestFit="1" customWidth="1"/>
    <col min="9218" max="9218" width="24.26953125" style="1" customWidth="1"/>
    <col min="9219" max="9219" width="61.453125" style="1" bestFit="1" customWidth="1"/>
    <col min="9220" max="9220" width="25.7265625" style="1" customWidth="1"/>
    <col min="9221" max="9472" width="11.453125" style="1"/>
    <col min="9473" max="9473" width="52.1796875" style="1" bestFit="1" customWidth="1"/>
    <col min="9474" max="9474" width="24.26953125" style="1" customWidth="1"/>
    <col min="9475" max="9475" width="61.453125" style="1" bestFit="1" customWidth="1"/>
    <col min="9476" max="9476" width="25.7265625" style="1" customWidth="1"/>
    <col min="9477" max="9728" width="11.453125" style="1"/>
    <col min="9729" max="9729" width="52.1796875" style="1" bestFit="1" customWidth="1"/>
    <col min="9730" max="9730" width="24.26953125" style="1" customWidth="1"/>
    <col min="9731" max="9731" width="61.453125" style="1" bestFit="1" customWidth="1"/>
    <col min="9732" max="9732" width="25.7265625" style="1" customWidth="1"/>
    <col min="9733" max="9984" width="11.453125" style="1"/>
    <col min="9985" max="9985" width="52.1796875" style="1" bestFit="1" customWidth="1"/>
    <col min="9986" max="9986" width="24.26953125" style="1" customWidth="1"/>
    <col min="9987" max="9987" width="61.453125" style="1" bestFit="1" customWidth="1"/>
    <col min="9988" max="9988" width="25.7265625" style="1" customWidth="1"/>
    <col min="9989" max="10240" width="11.453125" style="1"/>
    <col min="10241" max="10241" width="52.1796875" style="1" bestFit="1" customWidth="1"/>
    <col min="10242" max="10242" width="24.26953125" style="1" customWidth="1"/>
    <col min="10243" max="10243" width="61.453125" style="1" bestFit="1" customWidth="1"/>
    <col min="10244" max="10244" width="25.7265625" style="1" customWidth="1"/>
    <col min="10245" max="10496" width="11.453125" style="1"/>
    <col min="10497" max="10497" width="52.1796875" style="1" bestFit="1" customWidth="1"/>
    <col min="10498" max="10498" width="24.26953125" style="1" customWidth="1"/>
    <col min="10499" max="10499" width="61.453125" style="1" bestFit="1" customWidth="1"/>
    <col min="10500" max="10500" width="25.7265625" style="1" customWidth="1"/>
    <col min="10501" max="10752" width="11.453125" style="1"/>
    <col min="10753" max="10753" width="52.1796875" style="1" bestFit="1" customWidth="1"/>
    <col min="10754" max="10754" width="24.26953125" style="1" customWidth="1"/>
    <col min="10755" max="10755" width="61.453125" style="1" bestFit="1" customWidth="1"/>
    <col min="10756" max="10756" width="25.7265625" style="1" customWidth="1"/>
    <col min="10757" max="11008" width="11.453125" style="1"/>
    <col min="11009" max="11009" width="52.1796875" style="1" bestFit="1" customWidth="1"/>
    <col min="11010" max="11010" width="24.26953125" style="1" customWidth="1"/>
    <col min="11011" max="11011" width="61.453125" style="1" bestFit="1" customWidth="1"/>
    <col min="11012" max="11012" width="25.7265625" style="1" customWidth="1"/>
    <col min="11013" max="11264" width="11.453125" style="1"/>
    <col min="11265" max="11265" width="52.1796875" style="1" bestFit="1" customWidth="1"/>
    <col min="11266" max="11266" width="24.26953125" style="1" customWidth="1"/>
    <col min="11267" max="11267" width="61.453125" style="1" bestFit="1" customWidth="1"/>
    <col min="11268" max="11268" width="25.7265625" style="1" customWidth="1"/>
    <col min="11269" max="11520" width="11.453125" style="1"/>
    <col min="11521" max="11521" width="52.1796875" style="1" bestFit="1" customWidth="1"/>
    <col min="11522" max="11522" width="24.26953125" style="1" customWidth="1"/>
    <col min="11523" max="11523" width="61.453125" style="1" bestFit="1" customWidth="1"/>
    <col min="11524" max="11524" width="25.7265625" style="1" customWidth="1"/>
    <col min="11525" max="11776" width="11.453125" style="1"/>
    <col min="11777" max="11777" width="52.1796875" style="1" bestFit="1" customWidth="1"/>
    <col min="11778" max="11778" width="24.26953125" style="1" customWidth="1"/>
    <col min="11779" max="11779" width="61.453125" style="1" bestFit="1" customWidth="1"/>
    <col min="11780" max="11780" width="25.7265625" style="1" customWidth="1"/>
    <col min="11781" max="12032" width="11.453125" style="1"/>
    <col min="12033" max="12033" width="52.1796875" style="1" bestFit="1" customWidth="1"/>
    <col min="12034" max="12034" width="24.26953125" style="1" customWidth="1"/>
    <col min="12035" max="12035" width="61.453125" style="1" bestFit="1" customWidth="1"/>
    <col min="12036" max="12036" width="25.7265625" style="1" customWidth="1"/>
    <col min="12037" max="12288" width="11.453125" style="1"/>
    <col min="12289" max="12289" width="52.1796875" style="1" bestFit="1" customWidth="1"/>
    <col min="12290" max="12290" width="24.26953125" style="1" customWidth="1"/>
    <col min="12291" max="12291" width="61.453125" style="1" bestFit="1" customWidth="1"/>
    <col min="12292" max="12292" width="25.7265625" style="1" customWidth="1"/>
    <col min="12293" max="12544" width="11.453125" style="1"/>
    <col min="12545" max="12545" width="52.1796875" style="1" bestFit="1" customWidth="1"/>
    <col min="12546" max="12546" width="24.26953125" style="1" customWidth="1"/>
    <col min="12547" max="12547" width="61.453125" style="1" bestFit="1" customWidth="1"/>
    <col min="12548" max="12548" width="25.7265625" style="1" customWidth="1"/>
    <col min="12549" max="12800" width="11.453125" style="1"/>
    <col min="12801" max="12801" width="52.1796875" style="1" bestFit="1" customWidth="1"/>
    <col min="12802" max="12802" width="24.26953125" style="1" customWidth="1"/>
    <col min="12803" max="12803" width="61.453125" style="1" bestFit="1" customWidth="1"/>
    <col min="12804" max="12804" width="25.7265625" style="1" customWidth="1"/>
    <col min="12805" max="13056" width="11.453125" style="1"/>
    <col min="13057" max="13057" width="52.1796875" style="1" bestFit="1" customWidth="1"/>
    <col min="13058" max="13058" width="24.26953125" style="1" customWidth="1"/>
    <col min="13059" max="13059" width="61.453125" style="1" bestFit="1" customWidth="1"/>
    <col min="13060" max="13060" width="25.7265625" style="1" customWidth="1"/>
    <col min="13061" max="13312" width="11.453125" style="1"/>
    <col min="13313" max="13313" width="52.1796875" style="1" bestFit="1" customWidth="1"/>
    <col min="13314" max="13314" width="24.26953125" style="1" customWidth="1"/>
    <col min="13315" max="13315" width="61.453125" style="1" bestFit="1" customWidth="1"/>
    <col min="13316" max="13316" width="25.7265625" style="1" customWidth="1"/>
    <col min="13317" max="13568" width="11.453125" style="1"/>
    <col min="13569" max="13569" width="52.1796875" style="1" bestFit="1" customWidth="1"/>
    <col min="13570" max="13570" width="24.26953125" style="1" customWidth="1"/>
    <col min="13571" max="13571" width="61.453125" style="1" bestFit="1" customWidth="1"/>
    <col min="13572" max="13572" width="25.7265625" style="1" customWidth="1"/>
    <col min="13573" max="13824" width="11.453125" style="1"/>
    <col min="13825" max="13825" width="52.1796875" style="1" bestFit="1" customWidth="1"/>
    <col min="13826" max="13826" width="24.26953125" style="1" customWidth="1"/>
    <col min="13827" max="13827" width="61.453125" style="1" bestFit="1" customWidth="1"/>
    <col min="13828" max="13828" width="25.7265625" style="1" customWidth="1"/>
    <col min="13829" max="14080" width="11.453125" style="1"/>
    <col min="14081" max="14081" width="52.1796875" style="1" bestFit="1" customWidth="1"/>
    <col min="14082" max="14082" width="24.26953125" style="1" customWidth="1"/>
    <col min="14083" max="14083" width="61.453125" style="1" bestFit="1" customWidth="1"/>
    <col min="14084" max="14084" width="25.7265625" style="1" customWidth="1"/>
    <col min="14085" max="14336" width="11.453125" style="1"/>
    <col min="14337" max="14337" width="52.1796875" style="1" bestFit="1" customWidth="1"/>
    <col min="14338" max="14338" width="24.26953125" style="1" customWidth="1"/>
    <col min="14339" max="14339" width="61.453125" style="1" bestFit="1" customWidth="1"/>
    <col min="14340" max="14340" width="25.7265625" style="1" customWidth="1"/>
    <col min="14341" max="14592" width="11.453125" style="1"/>
    <col min="14593" max="14593" width="52.1796875" style="1" bestFit="1" customWidth="1"/>
    <col min="14594" max="14594" width="24.26953125" style="1" customWidth="1"/>
    <col min="14595" max="14595" width="61.453125" style="1" bestFit="1" customWidth="1"/>
    <col min="14596" max="14596" width="25.7265625" style="1" customWidth="1"/>
    <col min="14597" max="14848" width="11.453125" style="1"/>
    <col min="14849" max="14849" width="52.1796875" style="1" bestFit="1" customWidth="1"/>
    <col min="14850" max="14850" width="24.26953125" style="1" customWidth="1"/>
    <col min="14851" max="14851" width="61.453125" style="1" bestFit="1" customWidth="1"/>
    <col min="14852" max="14852" width="25.7265625" style="1" customWidth="1"/>
    <col min="14853" max="15104" width="11.453125" style="1"/>
    <col min="15105" max="15105" width="52.1796875" style="1" bestFit="1" customWidth="1"/>
    <col min="15106" max="15106" width="24.26953125" style="1" customWidth="1"/>
    <col min="15107" max="15107" width="61.453125" style="1" bestFit="1" customWidth="1"/>
    <col min="15108" max="15108" width="25.7265625" style="1" customWidth="1"/>
    <col min="15109" max="15360" width="11.453125" style="1"/>
    <col min="15361" max="15361" width="52.1796875" style="1" bestFit="1" customWidth="1"/>
    <col min="15362" max="15362" width="24.26953125" style="1" customWidth="1"/>
    <col min="15363" max="15363" width="61.453125" style="1" bestFit="1" customWidth="1"/>
    <col min="15364" max="15364" width="25.7265625" style="1" customWidth="1"/>
    <col min="15365" max="15616" width="11.453125" style="1"/>
    <col min="15617" max="15617" width="52.1796875" style="1" bestFit="1" customWidth="1"/>
    <col min="15618" max="15618" width="24.26953125" style="1" customWidth="1"/>
    <col min="15619" max="15619" width="61.453125" style="1" bestFit="1" customWidth="1"/>
    <col min="15620" max="15620" width="25.7265625" style="1" customWidth="1"/>
    <col min="15621" max="15872" width="11.453125" style="1"/>
    <col min="15873" max="15873" width="52.1796875" style="1" bestFit="1" customWidth="1"/>
    <col min="15874" max="15874" width="24.26953125" style="1" customWidth="1"/>
    <col min="15875" max="15875" width="61.453125" style="1" bestFit="1" customWidth="1"/>
    <col min="15876" max="15876" width="25.7265625" style="1" customWidth="1"/>
    <col min="15877" max="16128" width="11.453125" style="1"/>
    <col min="16129" max="16129" width="52.1796875" style="1" bestFit="1" customWidth="1"/>
    <col min="16130" max="16130" width="24.26953125" style="1" customWidth="1"/>
    <col min="16131" max="16131" width="61.453125" style="1" bestFit="1" customWidth="1"/>
    <col min="16132" max="16132" width="25.7265625" style="1" customWidth="1"/>
    <col min="16133" max="16384" width="11.453125" style="1"/>
  </cols>
  <sheetData>
    <row r="1" spans="1:7" ht="30" thickBot="1" x14ac:dyDescent="0.6">
      <c r="A1" s="83" t="s">
        <v>24</v>
      </c>
      <c r="B1" s="83"/>
      <c r="C1" s="83"/>
      <c r="D1" s="83"/>
    </row>
    <row r="2" spans="1:7" s="35" customFormat="1" ht="20" x14ac:dyDescent="0.4">
      <c r="A2" s="52" t="s">
        <v>7</v>
      </c>
      <c r="B2" s="53">
        <v>261</v>
      </c>
      <c r="C2" s="64" t="s">
        <v>13</v>
      </c>
      <c r="D2" s="65">
        <f>5+2</f>
        <v>7</v>
      </c>
      <c r="E2" s="67" t="s">
        <v>130</v>
      </c>
      <c r="F2" s="67" t="s">
        <v>127</v>
      </c>
      <c r="G2" s="67"/>
    </row>
    <row r="3" spans="1:7" s="35" customFormat="1" ht="20" x14ac:dyDescent="0.4">
      <c r="A3" s="54" t="s">
        <v>10</v>
      </c>
      <c r="B3" s="53">
        <v>2400</v>
      </c>
      <c r="C3" s="66" t="s">
        <v>43</v>
      </c>
      <c r="D3" s="65">
        <f>107500+34000-387</f>
        <v>141113</v>
      </c>
      <c r="E3" s="67" t="s">
        <v>44</v>
      </c>
      <c r="F3" s="67" t="s">
        <v>43</v>
      </c>
      <c r="G3" s="67"/>
    </row>
    <row r="4" spans="1:7" s="35" customFormat="1" ht="20" x14ac:dyDescent="0.4">
      <c r="A4" s="56" t="s">
        <v>14</v>
      </c>
      <c r="B4" s="57">
        <v>1000</v>
      </c>
      <c r="C4" s="66" t="s">
        <v>46</v>
      </c>
      <c r="D4" s="65">
        <v>570</v>
      </c>
      <c r="E4" s="67"/>
      <c r="F4" s="67"/>
      <c r="G4" s="67"/>
    </row>
    <row r="5" spans="1:7" s="35" customFormat="1" ht="20" x14ac:dyDescent="0.4">
      <c r="A5" s="56" t="s">
        <v>15</v>
      </c>
      <c r="B5" s="57">
        <v>850</v>
      </c>
      <c r="C5" s="64" t="s">
        <v>83</v>
      </c>
      <c r="D5" s="65">
        <v>13200</v>
      </c>
      <c r="E5" s="67" t="s">
        <v>131</v>
      </c>
      <c r="F5" s="67" t="s">
        <v>133</v>
      </c>
      <c r="G5" s="67"/>
    </row>
    <row r="6" spans="1:7" s="35" customFormat="1" ht="20" x14ac:dyDescent="0.4">
      <c r="A6" s="56" t="s">
        <v>17</v>
      </c>
      <c r="B6" s="57">
        <f>4200*3</f>
        <v>12600</v>
      </c>
      <c r="C6" s="58"/>
      <c r="D6" s="59"/>
      <c r="E6" s="67" t="s">
        <v>132</v>
      </c>
      <c r="F6" s="67" t="s">
        <v>134</v>
      </c>
      <c r="G6" s="67"/>
    </row>
    <row r="7" spans="1:7" s="35" customFormat="1" ht="20" x14ac:dyDescent="0.4">
      <c r="A7" s="56" t="s">
        <v>18</v>
      </c>
      <c r="B7" s="57">
        <f>180*3</f>
        <v>540</v>
      </c>
      <c r="C7" s="58"/>
      <c r="D7" s="59"/>
      <c r="E7" s="67"/>
      <c r="F7" s="67"/>
      <c r="G7" s="67"/>
    </row>
    <row r="8" spans="1:7" s="35" customFormat="1" ht="20" x14ac:dyDescent="0.4">
      <c r="A8" s="54" t="s">
        <v>47</v>
      </c>
      <c r="B8" s="53">
        <v>400</v>
      </c>
      <c r="C8" s="58"/>
      <c r="D8" s="59"/>
      <c r="E8" s="67"/>
      <c r="F8" s="67"/>
      <c r="G8" s="67"/>
    </row>
    <row r="9" spans="1:7" s="35" customFormat="1" ht="20" x14ac:dyDescent="0.4">
      <c r="A9" s="56" t="s">
        <v>21</v>
      </c>
      <c r="B9" s="57">
        <f>170+450</f>
        <v>620</v>
      </c>
      <c r="C9" s="58"/>
      <c r="D9" s="59"/>
      <c r="E9" s="67"/>
      <c r="F9" s="67"/>
      <c r="G9" s="67"/>
    </row>
    <row r="10" spans="1:7" s="35" customFormat="1" ht="20" x14ac:dyDescent="0.4">
      <c r="A10" s="56" t="s">
        <v>22</v>
      </c>
      <c r="B10" s="57">
        <f>80+30</f>
        <v>110</v>
      </c>
      <c r="C10" s="58"/>
      <c r="D10" s="59"/>
    </row>
    <row r="11" spans="1:7" s="35" customFormat="1" ht="20" x14ac:dyDescent="0.4">
      <c r="A11" s="56" t="s">
        <v>78</v>
      </c>
      <c r="B11" s="57">
        <f>40+80</f>
        <v>120</v>
      </c>
      <c r="C11" s="58"/>
      <c r="D11" s="59"/>
    </row>
    <row r="12" spans="1:7" s="35" customFormat="1" ht="20" x14ac:dyDescent="0.4">
      <c r="A12" s="56" t="s">
        <v>23</v>
      </c>
      <c r="B12" s="57">
        <v>420</v>
      </c>
      <c r="C12" s="58"/>
      <c r="D12" s="59"/>
    </row>
    <row r="13" spans="1:7" s="35" customFormat="1" ht="20" x14ac:dyDescent="0.4">
      <c r="A13" s="56" t="s">
        <v>44</v>
      </c>
      <c r="B13" s="57">
        <v>36500</v>
      </c>
      <c r="C13" s="58"/>
      <c r="D13" s="59"/>
    </row>
    <row r="14" spans="1:7" s="35" customFormat="1" ht="20" x14ac:dyDescent="0.4">
      <c r="A14" s="56" t="s">
        <v>45</v>
      </c>
      <c r="B14" s="57">
        <v>175</v>
      </c>
      <c r="C14" s="58"/>
      <c r="D14" s="59"/>
    </row>
    <row r="15" spans="1:7" s="35" customFormat="1" ht="20" x14ac:dyDescent="0.4">
      <c r="A15" s="56" t="s">
        <v>119</v>
      </c>
      <c r="B15" s="57">
        <v>11000</v>
      </c>
      <c r="C15" s="58"/>
      <c r="D15" s="59"/>
    </row>
    <row r="16" spans="1:7" s="35" customFormat="1" ht="20" x14ac:dyDescent="0.4">
      <c r="A16" s="56" t="s">
        <v>84</v>
      </c>
      <c r="B16" s="57">
        <v>1700</v>
      </c>
      <c r="C16" s="58"/>
      <c r="D16" s="59"/>
    </row>
    <row r="17" spans="1:4" s="35" customFormat="1" ht="20" x14ac:dyDescent="0.4">
      <c r="A17" s="56" t="s">
        <v>86</v>
      </c>
      <c r="B17" s="57">
        <v>280</v>
      </c>
      <c r="C17" s="58"/>
      <c r="D17" s="59"/>
    </row>
    <row r="18" spans="1:4" s="35" customFormat="1" ht="20.5" thickBot="1" x14ac:dyDescent="0.45">
      <c r="A18" s="70" t="s">
        <v>90</v>
      </c>
      <c r="B18" s="60">
        <f>154890-68976</f>
        <v>85914</v>
      </c>
      <c r="C18" s="58"/>
      <c r="D18" s="59"/>
    </row>
    <row r="19" spans="1:4" ht="20" x14ac:dyDescent="0.4">
      <c r="A19" s="14" t="s">
        <v>25</v>
      </c>
      <c r="B19" s="15">
        <f>SUM(B2:B18)</f>
        <v>154890</v>
      </c>
      <c r="C19" s="14" t="s">
        <v>25</v>
      </c>
      <c r="D19" s="16">
        <f>SUM(D2:D17)</f>
        <v>154890</v>
      </c>
    </row>
    <row r="20" spans="1:4" ht="29.5" x14ac:dyDescent="0.55000000000000004">
      <c r="A20" s="13"/>
    </row>
    <row r="21" spans="1:4" ht="29.5" x14ac:dyDescent="0.55000000000000004">
      <c r="A21" s="13"/>
    </row>
    <row r="22" spans="1:4" ht="30" thickBot="1" x14ac:dyDescent="0.6">
      <c r="A22" s="83" t="s">
        <v>26</v>
      </c>
      <c r="B22" s="83"/>
      <c r="C22" s="83"/>
      <c r="D22" s="83"/>
    </row>
    <row r="23" spans="1:4" s="35" customFormat="1" ht="20" x14ac:dyDescent="0.4">
      <c r="A23" s="68" t="s">
        <v>1</v>
      </c>
      <c r="B23" s="69">
        <v>7500</v>
      </c>
      <c r="C23" s="58" t="s">
        <v>2</v>
      </c>
      <c r="D23" s="72">
        <v>10000</v>
      </c>
    </row>
    <row r="24" spans="1:4" s="35" customFormat="1" ht="20" x14ac:dyDescent="0.4">
      <c r="A24" s="78" t="s">
        <v>3</v>
      </c>
      <c r="B24" s="79">
        <v>70700</v>
      </c>
      <c r="C24" s="70" t="s">
        <v>90</v>
      </c>
      <c r="D24" s="55">
        <v>85914</v>
      </c>
    </row>
    <row r="25" spans="1:4" s="35" customFormat="1" ht="20" x14ac:dyDescent="0.4">
      <c r="A25" s="78" t="s">
        <v>5</v>
      </c>
      <c r="B25" s="79">
        <v>486</v>
      </c>
      <c r="C25" s="58" t="s">
        <v>4</v>
      </c>
      <c r="D25" s="59">
        <v>20000</v>
      </c>
    </row>
    <row r="26" spans="1:4" s="35" customFormat="1" ht="20" x14ac:dyDescent="0.4">
      <c r="A26" s="74" t="s">
        <v>48</v>
      </c>
      <c r="B26" s="75">
        <v>2700</v>
      </c>
      <c r="C26" s="58" t="s">
        <v>6</v>
      </c>
      <c r="D26" s="59">
        <v>2800</v>
      </c>
    </row>
    <row r="27" spans="1:4" s="35" customFormat="1" ht="20" x14ac:dyDescent="0.4">
      <c r="A27" s="80" t="s">
        <v>12</v>
      </c>
      <c r="B27" s="81">
        <v>2400</v>
      </c>
      <c r="C27" s="58" t="s">
        <v>8</v>
      </c>
      <c r="D27" s="59">
        <v>450</v>
      </c>
    </row>
    <row r="28" spans="1:4" s="35" customFormat="1" ht="20" x14ac:dyDescent="0.4">
      <c r="A28" s="74" t="s">
        <v>135</v>
      </c>
      <c r="B28" s="75">
        <v>18000</v>
      </c>
      <c r="C28" s="58" t="s">
        <v>9</v>
      </c>
      <c r="D28" s="59">
        <v>620</v>
      </c>
    </row>
    <row r="29" spans="1:4" s="35" customFormat="1" ht="20" x14ac:dyDescent="0.4">
      <c r="A29" s="71" t="s">
        <v>89</v>
      </c>
      <c r="B29" s="73">
        <v>22100</v>
      </c>
      <c r="C29" s="58" t="s">
        <v>11</v>
      </c>
      <c r="D29" s="59">
        <v>100</v>
      </c>
    </row>
    <row r="30" spans="1:4" s="35" customFormat="1" ht="20" x14ac:dyDescent="0.4">
      <c r="A30" s="58" t="s">
        <v>81</v>
      </c>
      <c r="B30" s="69">
        <v>2</v>
      </c>
      <c r="C30" s="58" t="s">
        <v>16</v>
      </c>
      <c r="D30" s="59">
        <v>15740</v>
      </c>
    </row>
    <row r="31" spans="1:4" s="35" customFormat="1" ht="20" x14ac:dyDescent="0.4">
      <c r="A31" s="58" t="s">
        <v>88</v>
      </c>
      <c r="B31" s="69">
        <v>1200</v>
      </c>
      <c r="C31" s="58" t="s">
        <v>79</v>
      </c>
      <c r="D31" s="59">
        <f>80+30+450</f>
        <v>560</v>
      </c>
    </row>
    <row r="32" spans="1:4" s="35" customFormat="1" ht="20" x14ac:dyDescent="0.4">
      <c r="A32" s="58" t="s">
        <v>82</v>
      </c>
      <c r="B32" s="69">
        <v>13200</v>
      </c>
      <c r="C32" s="58" t="s">
        <v>80</v>
      </c>
      <c r="D32" s="59">
        <v>124</v>
      </c>
    </row>
    <row r="33" spans="1:4" s="35" customFormat="1" ht="20" x14ac:dyDescent="0.4">
      <c r="A33" s="71"/>
      <c r="B33" s="67"/>
      <c r="C33" s="76" t="s">
        <v>85</v>
      </c>
      <c r="D33" s="77">
        <v>1700</v>
      </c>
    </row>
    <row r="34" spans="1:4" s="35" customFormat="1" ht="20" x14ac:dyDescent="0.4">
      <c r="A34" s="71"/>
      <c r="B34" s="67"/>
      <c r="C34" s="76" t="s">
        <v>87</v>
      </c>
      <c r="D34" s="77">
        <v>280</v>
      </c>
    </row>
    <row r="35" spans="1:4" s="35" customFormat="1" ht="17.5" x14ac:dyDescent="0.35">
      <c r="A35" s="37"/>
      <c r="B35" s="38"/>
      <c r="C35" s="36"/>
    </row>
    <row r="36" spans="1:4" ht="20" x14ac:dyDescent="0.4">
      <c r="A36" s="14" t="s">
        <v>25</v>
      </c>
      <c r="B36" s="17">
        <f>SUM(B23:B35)</f>
        <v>138288</v>
      </c>
      <c r="C36" s="18" t="s">
        <v>25</v>
      </c>
      <c r="D36" s="19">
        <f>SUM(D23:D35)</f>
        <v>138288</v>
      </c>
    </row>
    <row r="37" spans="1:4" ht="29.5" x14ac:dyDescent="0.55000000000000004">
      <c r="A37" s="10"/>
    </row>
    <row r="38" spans="1:4" ht="29.5" x14ac:dyDescent="0.55000000000000004">
      <c r="A38" s="10"/>
    </row>
    <row r="39" spans="1:4" ht="29.5" x14ac:dyDescent="0.55000000000000004">
      <c r="A39" s="10"/>
    </row>
  </sheetData>
  <mergeCells count="2">
    <mergeCell ref="A1:D1"/>
    <mergeCell ref="A22:D2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F1456-39BD-45AE-BC73-5865C17F965F}">
  <dimension ref="A1:H48"/>
  <sheetViews>
    <sheetView tabSelected="1" topLeftCell="A23" zoomScale="60" zoomScaleNormal="60" workbookViewId="0">
      <selection activeCell="D31" sqref="D31"/>
    </sheetView>
  </sheetViews>
  <sheetFormatPr defaultColWidth="11.453125" defaultRowHeight="12.5" x14ac:dyDescent="0.25"/>
  <cols>
    <col min="1" max="1" width="11.453125" style="1"/>
    <col min="2" max="2" width="52.1796875" style="1" bestFit="1" customWidth="1"/>
    <col min="3" max="3" width="29.1796875" style="1" customWidth="1"/>
    <col min="4" max="4" width="61.453125" style="41" bestFit="1" customWidth="1"/>
    <col min="5" max="5" width="25.7265625" style="1" customWidth="1"/>
    <col min="6" max="257" width="11.453125" style="1"/>
    <col min="258" max="258" width="52.1796875" style="1" bestFit="1" customWidth="1"/>
    <col min="259" max="259" width="24.26953125" style="1" customWidth="1"/>
    <col min="260" max="260" width="61.453125" style="1" bestFit="1" customWidth="1"/>
    <col min="261" max="261" width="25.7265625" style="1" customWidth="1"/>
    <col min="262" max="513" width="11.453125" style="1"/>
    <col min="514" max="514" width="52.1796875" style="1" bestFit="1" customWidth="1"/>
    <col min="515" max="515" width="24.26953125" style="1" customWidth="1"/>
    <col min="516" max="516" width="61.453125" style="1" bestFit="1" customWidth="1"/>
    <col min="517" max="517" width="25.7265625" style="1" customWidth="1"/>
    <col min="518" max="769" width="11.453125" style="1"/>
    <col min="770" max="770" width="52.1796875" style="1" bestFit="1" customWidth="1"/>
    <col min="771" max="771" width="24.26953125" style="1" customWidth="1"/>
    <col min="772" max="772" width="61.453125" style="1" bestFit="1" customWidth="1"/>
    <col min="773" max="773" width="25.7265625" style="1" customWidth="1"/>
    <col min="774" max="1025" width="11.453125" style="1"/>
    <col min="1026" max="1026" width="52.1796875" style="1" bestFit="1" customWidth="1"/>
    <col min="1027" max="1027" width="24.26953125" style="1" customWidth="1"/>
    <col min="1028" max="1028" width="61.453125" style="1" bestFit="1" customWidth="1"/>
    <col min="1029" max="1029" width="25.7265625" style="1" customWidth="1"/>
    <col min="1030" max="1281" width="11.453125" style="1"/>
    <col min="1282" max="1282" width="52.1796875" style="1" bestFit="1" customWidth="1"/>
    <col min="1283" max="1283" width="24.26953125" style="1" customWidth="1"/>
    <col min="1284" max="1284" width="61.453125" style="1" bestFit="1" customWidth="1"/>
    <col min="1285" max="1285" width="25.7265625" style="1" customWidth="1"/>
    <col min="1286" max="1537" width="11.453125" style="1"/>
    <col min="1538" max="1538" width="52.1796875" style="1" bestFit="1" customWidth="1"/>
    <col min="1539" max="1539" width="24.26953125" style="1" customWidth="1"/>
    <col min="1540" max="1540" width="61.453125" style="1" bestFit="1" customWidth="1"/>
    <col min="1541" max="1541" width="25.7265625" style="1" customWidth="1"/>
    <col min="1542" max="1793" width="11.453125" style="1"/>
    <col min="1794" max="1794" width="52.1796875" style="1" bestFit="1" customWidth="1"/>
    <col min="1795" max="1795" width="24.26953125" style="1" customWidth="1"/>
    <col min="1796" max="1796" width="61.453125" style="1" bestFit="1" customWidth="1"/>
    <col min="1797" max="1797" width="25.7265625" style="1" customWidth="1"/>
    <col min="1798" max="2049" width="11.453125" style="1"/>
    <col min="2050" max="2050" width="52.1796875" style="1" bestFit="1" customWidth="1"/>
    <col min="2051" max="2051" width="24.26953125" style="1" customWidth="1"/>
    <col min="2052" max="2052" width="61.453125" style="1" bestFit="1" customWidth="1"/>
    <col min="2053" max="2053" width="25.7265625" style="1" customWidth="1"/>
    <col min="2054" max="2305" width="11.453125" style="1"/>
    <col min="2306" max="2306" width="52.1796875" style="1" bestFit="1" customWidth="1"/>
    <col min="2307" max="2307" width="24.26953125" style="1" customWidth="1"/>
    <col min="2308" max="2308" width="61.453125" style="1" bestFit="1" customWidth="1"/>
    <col min="2309" max="2309" width="25.7265625" style="1" customWidth="1"/>
    <col min="2310" max="2561" width="11.453125" style="1"/>
    <col min="2562" max="2562" width="52.1796875" style="1" bestFit="1" customWidth="1"/>
    <col min="2563" max="2563" width="24.26953125" style="1" customWidth="1"/>
    <col min="2564" max="2564" width="61.453125" style="1" bestFit="1" customWidth="1"/>
    <col min="2565" max="2565" width="25.7265625" style="1" customWidth="1"/>
    <col min="2566" max="2817" width="11.453125" style="1"/>
    <col min="2818" max="2818" width="52.1796875" style="1" bestFit="1" customWidth="1"/>
    <col min="2819" max="2819" width="24.26953125" style="1" customWidth="1"/>
    <col min="2820" max="2820" width="61.453125" style="1" bestFit="1" customWidth="1"/>
    <col min="2821" max="2821" width="25.7265625" style="1" customWidth="1"/>
    <col min="2822" max="3073" width="11.453125" style="1"/>
    <col min="3074" max="3074" width="52.1796875" style="1" bestFit="1" customWidth="1"/>
    <col min="3075" max="3075" width="24.26953125" style="1" customWidth="1"/>
    <col min="3076" max="3076" width="61.453125" style="1" bestFit="1" customWidth="1"/>
    <col min="3077" max="3077" width="25.7265625" style="1" customWidth="1"/>
    <col min="3078" max="3329" width="11.453125" style="1"/>
    <col min="3330" max="3330" width="52.1796875" style="1" bestFit="1" customWidth="1"/>
    <col min="3331" max="3331" width="24.26953125" style="1" customWidth="1"/>
    <col min="3332" max="3332" width="61.453125" style="1" bestFit="1" customWidth="1"/>
    <col min="3333" max="3333" width="25.7265625" style="1" customWidth="1"/>
    <col min="3334" max="3585" width="11.453125" style="1"/>
    <col min="3586" max="3586" width="52.1796875" style="1" bestFit="1" customWidth="1"/>
    <col min="3587" max="3587" width="24.26953125" style="1" customWidth="1"/>
    <col min="3588" max="3588" width="61.453125" style="1" bestFit="1" customWidth="1"/>
    <col min="3589" max="3589" width="25.7265625" style="1" customWidth="1"/>
    <col min="3590" max="3841" width="11.453125" style="1"/>
    <col min="3842" max="3842" width="52.1796875" style="1" bestFit="1" customWidth="1"/>
    <col min="3843" max="3843" width="24.26953125" style="1" customWidth="1"/>
    <col min="3844" max="3844" width="61.453125" style="1" bestFit="1" customWidth="1"/>
    <col min="3845" max="3845" width="25.7265625" style="1" customWidth="1"/>
    <col min="3846" max="4097" width="11.453125" style="1"/>
    <col min="4098" max="4098" width="52.1796875" style="1" bestFit="1" customWidth="1"/>
    <col min="4099" max="4099" width="24.26953125" style="1" customWidth="1"/>
    <col min="4100" max="4100" width="61.453125" style="1" bestFit="1" customWidth="1"/>
    <col min="4101" max="4101" width="25.7265625" style="1" customWidth="1"/>
    <col min="4102" max="4353" width="11.453125" style="1"/>
    <col min="4354" max="4354" width="52.1796875" style="1" bestFit="1" customWidth="1"/>
    <col min="4355" max="4355" width="24.26953125" style="1" customWidth="1"/>
    <col min="4356" max="4356" width="61.453125" style="1" bestFit="1" customWidth="1"/>
    <col min="4357" max="4357" width="25.7265625" style="1" customWidth="1"/>
    <col min="4358" max="4609" width="11.453125" style="1"/>
    <col min="4610" max="4610" width="52.1796875" style="1" bestFit="1" customWidth="1"/>
    <col min="4611" max="4611" width="24.26953125" style="1" customWidth="1"/>
    <col min="4612" max="4612" width="61.453125" style="1" bestFit="1" customWidth="1"/>
    <col min="4613" max="4613" width="25.7265625" style="1" customWidth="1"/>
    <col min="4614" max="4865" width="11.453125" style="1"/>
    <col min="4866" max="4866" width="52.1796875" style="1" bestFit="1" customWidth="1"/>
    <col min="4867" max="4867" width="24.26953125" style="1" customWidth="1"/>
    <col min="4868" max="4868" width="61.453125" style="1" bestFit="1" customWidth="1"/>
    <col min="4869" max="4869" width="25.7265625" style="1" customWidth="1"/>
    <col min="4870" max="5121" width="11.453125" style="1"/>
    <col min="5122" max="5122" width="52.1796875" style="1" bestFit="1" customWidth="1"/>
    <col min="5123" max="5123" width="24.26953125" style="1" customWidth="1"/>
    <col min="5124" max="5124" width="61.453125" style="1" bestFit="1" customWidth="1"/>
    <col min="5125" max="5125" width="25.7265625" style="1" customWidth="1"/>
    <col min="5126" max="5377" width="11.453125" style="1"/>
    <col min="5378" max="5378" width="52.1796875" style="1" bestFit="1" customWidth="1"/>
    <col min="5379" max="5379" width="24.26953125" style="1" customWidth="1"/>
    <col min="5380" max="5380" width="61.453125" style="1" bestFit="1" customWidth="1"/>
    <col min="5381" max="5381" width="25.7265625" style="1" customWidth="1"/>
    <col min="5382" max="5633" width="11.453125" style="1"/>
    <col min="5634" max="5634" width="52.1796875" style="1" bestFit="1" customWidth="1"/>
    <col min="5635" max="5635" width="24.26953125" style="1" customWidth="1"/>
    <col min="5636" max="5636" width="61.453125" style="1" bestFit="1" customWidth="1"/>
    <col min="5637" max="5637" width="25.7265625" style="1" customWidth="1"/>
    <col min="5638" max="5889" width="11.453125" style="1"/>
    <col min="5890" max="5890" width="52.1796875" style="1" bestFit="1" customWidth="1"/>
    <col min="5891" max="5891" width="24.26953125" style="1" customWidth="1"/>
    <col min="5892" max="5892" width="61.453125" style="1" bestFit="1" customWidth="1"/>
    <col min="5893" max="5893" width="25.7265625" style="1" customWidth="1"/>
    <col min="5894" max="6145" width="11.453125" style="1"/>
    <col min="6146" max="6146" width="52.1796875" style="1" bestFit="1" customWidth="1"/>
    <col min="6147" max="6147" width="24.26953125" style="1" customWidth="1"/>
    <col min="6148" max="6148" width="61.453125" style="1" bestFit="1" customWidth="1"/>
    <col min="6149" max="6149" width="25.7265625" style="1" customWidth="1"/>
    <col min="6150" max="6401" width="11.453125" style="1"/>
    <col min="6402" max="6402" width="52.1796875" style="1" bestFit="1" customWidth="1"/>
    <col min="6403" max="6403" width="24.26953125" style="1" customWidth="1"/>
    <col min="6404" max="6404" width="61.453125" style="1" bestFit="1" customWidth="1"/>
    <col min="6405" max="6405" width="25.7265625" style="1" customWidth="1"/>
    <col min="6406" max="6657" width="11.453125" style="1"/>
    <col min="6658" max="6658" width="52.1796875" style="1" bestFit="1" customWidth="1"/>
    <col min="6659" max="6659" width="24.26953125" style="1" customWidth="1"/>
    <col min="6660" max="6660" width="61.453125" style="1" bestFit="1" customWidth="1"/>
    <col min="6661" max="6661" width="25.7265625" style="1" customWidth="1"/>
    <col min="6662" max="6913" width="11.453125" style="1"/>
    <col min="6914" max="6914" width="52.1796875" style="1" bestFit="1" customWidth="1"/>
    <col min="6915" max="6915" width="24.26953125" style="1" customWidth="1"/>
    <col min="6916" max="6916" width="61.453125" style="1" bestFit="1" customWidth="1"/>
    <col min="6917" max="6917" width="25.7265625" style="1" customWidth="1"/>
    <col min="6918" max="7169" width="11.453125" style="1"/>
    <col min="7170" max="7170" width="52.1796875" style="1" bestFit="1" customWidth="1"/>
    <col min="7171" max="7171" width="24.26953125" style="1" customWidth="1"/>
    <col min="7172" max="7172" width="61.453125" style="1" bestFit="1" customWidth="1"/>
    <col min="7173" max="7173" width="25.7265625" style="1" customWidth="1"/>
    <col min="7174" max="7425" width="11.453125" style="1"/>
    <col min="7426" max="7426" width="52.1796875" style="1" bestFit="1" customWidth="1"/>
    <col min="7427" max="7427" width="24.26953125" style="1" customWidth="1"/>
    <col min="7428" max="7428" width="61.453125" style="1" bestFit="1" customWidth="1"/>
    <col min="7429" max="7429" width="25.7265625" style="1" customWidth="1"/>
    <col min="7430" max="7681" width="11.453125" style="1"/>
    <col min="7682" max="7682" width="52.1796875" style="1" bestFit="1" customWidth="1"/>
    <col min="7683" max="7683" width="24.26953125" style="1" customWidth="1"/>
    <col min="7684" max="7684" width="61.453125" style="1" bestFit="1" customWidth="1"/>
    <col min="7685" max="7685" width="25.7265625" style="1" customWidth="1"/>
    <col min="7686" max="7937" width="11.453125" style="1"/>
    <col min="7938" max="7938" width="52.1796875" style="1" bestFit="1" customWidth="1"/>
    <col min="7939" max="7939" width="24.26953125" style="1" customWidth="1"/>
    <col min="7940" max="7940" width="61.453125" style="1" bestFit="1" customWidth="1"/>
    <col min="7941" max="7941" width="25.7265625" style="1" customWidth="1"/>
    <col min="7942" max="8193" width="11.453125" style="1"/>
    <col min="8194" max="8194" width="52.1796875" style="1" bestFit="1" customWidth="1"/>
    <col min="8195" max="8195" width="24.26953125" style="1" customWidth="1"/>
    <col min="8196" max="8196" width="61.453125" style="1" bestFit="1" customWidth="1"/>
    <col min="8197" max="8197" width="25.7265625" style="1" customWidth="1"/>
    <col min="8198" max="8449" width="11.453125" style="1"/>
    <col min="8450" max="8450" width="52.1796875" style="1" bestFit="1" customWidth="1"/>
    <col min="8451" max="8451" width="24.26953125" style="1" customWidth="1"/>
    <col min="8452" max="8452" width="61.453125" style="1" bestFit="1" customWidth="1"/>
    <col min="8453" max="8453" width="25.7265625" style="1" customWidth="1"/>
    <col min="8454" max="8705" width="11.453125" style="1"/>
    <col min="8706" max="8706" width="52.1796875" style="1" bestFit="1" customWidth="1"/>
    <col min="8707" max="8707" width="24.26953125" style="1" customWidth="1"/>
    <col min="8708" max="8708" width="61.453125" style="1" bestFit="1" customWidth="1"/>
    <col min="8709" max="8709" width="25.7265625" style="1" customWidth="1"/>
    <col min="8710" max="8961" width="11.453125" style="1"/>
    <col min="8962" max="8962" width="52.1796875" style="1" bestFit="1" customWidth="1"/>
    <col min="8963" max="8963" width="24.26953125" style="1" customWidth="1"/>
    <col min="8964" max="8964" width="61.453125" style="1" bestFit="1" customWidth="1"/>
    <col min="8965" max="8965" width="25.7265625" style="1" customWidth="1"/>
    <col min="8966" max="9217" width="11.453125" style="1"/>
    <col min="9218" max="9218" width="52.1796875" style="1" bestFit="1" customWidth="1"/>
    <col min="9219" max="9219" width="24.26953125" style="1" customWidth="1"/>
    <col min="9220" max="9220" width="61.453125" style="1" bestFit="1" customWidth="1"/>
    <col min="9221" max="9221" width="25.7265625" style="1" customWidth="1"/>
    <col min="9222" max="9473" width="11.453125" style="1"/>
    <col min="9474" max="9474" width="52.1796875" style="1" bestFit="1" customWidth="1"/>
    <col min="9475" max="9475" width="24.26953125" style="1" customWidth="1"/>
    <col min="9476" max="9476" width="61.453125" style="1" bestFit="1" customWidth="1"/>
    <col min="9477" max="9477" width="25.7265625" style="1" customWidth="1"/>
    <col min="9478" max="9729" width="11.453125" style="1"/>
    <col min="9730" max="9730" width="52.1796875" style="1" bestFit="1" customWidth="1"/>
    <col min="9731" max="9731" width="24.26953125" style="1" customWidth="1"/>
    <col min="9732" max="9732" width="61.453125" style="1" bestFit="1" customWidth="1"/>
    <col min="9733" max="9733" width="25.7265625" style="1" customWidth="1"/>
    <col min="9734" max="9985" width="11.453125" style="1"/>
    <col min="9986" max="9986" width="52.1796875" style="1" bestFit="1" customWidth="1"/>
    <col min="9987" max="9987" width="24.26953125" style="1" customWidth="1"/>
    <col min="9988" max="9988" width="61.453125" style="1" bestFit="1" customWidth="1"/>
    <col min="9989" max="9989" width="25.7265625" style="1" customWidth="1"/>
    <col min="9990" max="10241" width="11.453125" style="1"/>
    <col min="10242" max="10242" width="52.1796875" style="1" bestFit="1" customWidth="1"/>
    <col min="10243" max="10243" width="24.26953125" style="1" customWidth="1"/>
    <col min="10244" max="10244" width="61.453125" style="1" bestFit="1" customWidth="1"/>
    <col min="10245" max="10245" width="25.7265625" style="1" customWidth="1"/>
    <col min="10246" max="10497" width="11.453125" style="1"/>
    <col min="10498" max="10498" width="52.1796875" style="1" bestFit="1" customWidth="1"/>
    <col min="10499" max="10499" width="24.26953125" style="1" customWidth="1"/>
    <col min="10500" max="10500" width="61.453125" style="1" bestFit="1" customWidth="1"/>
    <col min="10501" max="10501" width="25.7265625" style="1" customWidth="1"/>
    <col min="10502" max="10753" width="11.453125" style="1"/>
    <col min="10754" max="10754" width="52.1796875" style="1" bestFit="1" customWidth="1"/>
    <col min="10755" max="10755" width="24.26953125" style="1" customWidth="1"/>
    <col min="10756" max="10756" width="61.453125" style="1" bestFit="1" customWidth="1"/>
    <col min="10757" max="10757" width="25.7265625" style="1" customWidth="1"/>
    <col min="10758" max="11009" width="11.453125" style="1"/>
    <col min="11010" max="11010" width="52.1796875" style="1" bestFit="1" customWidth="1"/>
    <col min="11011" max="11011" width="24.26953125" style="1" customWidth="1"/>
    <col min="11012" max="11012" width="61.453125" style="1" bestFit="1" customWidth="1"/>
    <col min="11013" max="11013" width="25.7265625" style="1" customWidth="1"/>
    <col min="11014" max="11265" width="11.453125" style="1"/>
    <col min="11266" max="11266" width="52.1796875" style="1" bestFit="1" customWidth="1"/>
    <col min="11267" max="11267" width="24.26953125" style="1" customWidth="1"/>
    <col min="11268" max="11268" width="61.453125" style="1" bestFit="1" customWidth="1"/>
    <col min="11269" max="11269" width="25.7265625" style="1" customWidth="1"/>
    <col min="11270" max="11521" width="11.453125" style="1"/>
    <col min="11522" max="11522" width="52.1796875" style="1" bestFit="1" customWidth="1"/>
    <col min="11523" max="11523" width="24.26953125" style="1" customWidth="1"/>
    <col min="11524" max="11524" width="61.453125" style="1" bestFit="1" customWidth="1"/>
    <col min="11525" max="11525" width="25.7265625" style="1" customWidth="1"/>
    <col min="11526" max="11777" width="11.453125" style="1"/>
    <col min="11778" max="11778" width="52.1796875" style="1" bestFit="1" customWidth="1"/>
    <col min="11779" max="11779" width="24.26953125" style="1" customWidth="1"/>
    <col min="11780" max="11780" width="61.453125" style="1" bestFit="1" customWidth="1"/>
    <col min="11781" max="11781" width="25.7265625" style="1" customWidth="1"/>
    <col min="11782" max="12033" width="11.453125" style="1"/>
    <col min="12034" max="12034" width="52.1796875" style="1" bestFit="1" customWidth="1"/>
    <col min="12035" max="12035" width="24.26953125" style="1" customWidth="1"/>
    <col min="12036" max="12036" width="61.453125" style="1" bestFit="1" customWidth="1"/>
    <col min="12037" max="12037" width="25.7265625" style="1" customWidth="1"/>
    <col min="12038" max="12289" width="11.453125" style="1"/>
    <col min="12290" max="12290" width="52.1796875" style="1" bestFit="1" customWidth="1"/>
    <col min="12291" max="12291" width="24.26953125" style="1" customWidth="1"/>
    <col min="12292" max="12292" width="61.453125" style="1" bestFit="1" customWidth="1"/>
    <col min="12293" max="12293" width="25.7265625" style="1" customWidth="1"/>
    <col min="12294" max="12545" width="11.453125" style="1"/>
    <col min="12546" max="12546" width="52.1796875" style="1" bestFit="1" customWidth="1"/>
    <col min="12547" max="12547" width="24.26953125" style="1" customWidth="1"/>
    <col min="12548" max="12548" width="61.453125" style="1" bestFit="1" customWidth="1"/>
    <col min="12549" max="12549" width="25.7265625" style="1" customWidth="1"/>
    <col min="12550" max="12801" width="11.453125" style="1"/>
    <col min="12802" max="12802" width="52.1796875" style="1" bestFit="1" customWidth="1"/>
    <col min="12803" max="12803" width="24.26953125" style="1" customWidth="1"/>
    <col min="12804" max="12804" width="61.453125" style="1" bestFit="1" customWidth="1"/>
    <col min="12805" max="12805" width="25.7265625" style="1" customWidth="1"/>
    <col min="12806" max="13057" width="11.453125" style="1"/>
    <col min="13058" max="13058" width="52.1796875" style="1" bestFit="1" customWidth="1"/>
    <col min="13059" max="13059" width="24.26953125" style="1" customWidth="1"/>
    <col min="13060" max="13060" width="61.453125" style="1" bestFit="1" customWidth="1"/>
    <col min="13061" max="13061" width="25.7265625" style="1" customWidth="1"/>
    <col min="13062" max="13313" width="11.453125" style="1"/>
    <col min="13314" max="13314" width="52.1796875" style="1" bestFit="1" customWidth="1"/>
    <col min="13315" max="13315" width="24.26953125" style="1" customWidth="1"/>
    <col min="13316" max="13316" width="61.453125" style="1" bestFit="1" customWidth="1"/>
    <col min="13317" max="13317" width="25.7265625" style="1" customWidth="1"/>
    <col min="13318" max="13569" width="11.453125" style="1"/>
    <col min="13570" max="13570" width="52.1796875" style="1" bestFit="1" customWidth="1"/>
    <col min="13571" max="13571" width="24.26953125" style="1" customWidth="1"/>
    <col min="13572" max="13572" width="61.453125" style="1" bestFit="1" customWidth="1"/>
    <col min="13573" max="13573" width="25.7265625" style="1" customWidth="1"/>
    <col min="13574" max="13825" width="11.453125" style="1"/>
    <col min="13826" max="13826" width="52.1796875" style="1" bestFit="1" customWidth="1"/>
    <col min="13827" max="13827" width="24.26953125" style="1" customWidth="1"/>
    <col min="13828" max="13828" width="61.453125" style="1" bestFit="1" customWidth="1"/>
    <col min="13829" max="13829" width="25.7265625" style="1" customWidth="1"/>
    <col min="13830" max="14081" width="11.453125" style="1"/>
    <col min="14082" max="14082" width="52.1796875" style="1" bestFit="1" customWidth="1"/>
    <col min="14083" max="14083" width="24.26953125" style="1" customWidth="1"/>
    <col min="14084" max="14084" width="61.453125" style="1" bestFit="1" customWidth="1"/>
    <col min="14085" max="14085" width="25.7265625" style="1" customWidth="1"/>
    <col min="14086" max="14337" width="11.453125" style="1"/>
    <col min="14338" max="14338" width="52.1796875" style="1" bestFit="1" customWidth="1"/>
    <col min="14339" max="14339" width="24.26953125" style="1" customWidth="1"/>
    <col min="14340" max="14340" width="61.453125" style="1" bestFit="1" customWidth="1"/>
    <col min="14341" max="14341" width="25.7265625" style="1" customWidth="1"/>
    <col min="14342" max="14593" width="11.453125" style="1"/>
    <col min="14594" max="14594" width="52.1796875" style="1" bestFit="1" customWidth="1"/>
    <col min="14595" max="14595" width="24.26953125" style="1" customWidth="1"/>
    <col min="14596" max="14596" width="61.453125" style="1" bestFit="1" customWidth="1"/>
    <col min="14597" max="14597" width="25.7265625" style="1" customWidth="1"/>
    <col min="14598" max="14849" width="11.453125" style="1"/>
    <col min="14850" max="14850" width="52.1796875" style="1" bestFit="1" customWidth="1"/>
    <col min="14851" max="14851" width="24.26953125" style="1" customWidth="1"/>
    <col min="14852" max="14852" width="61.453125" style="1" bestFit="1" customWidth="1"/>
    <col min="14853" max="14853" width="25.7265625" style="1" customWidth="1"/>
    <col min="14854" max="15105" width="11.453125" style="1"/>
    <col min="15106" max="15106" width="52.1796875" style="1" bestFit="1" customWidth="1"/>
    <col min="15107" max="15107" width="24.26953125" style="1" customWidth="1"/>
    <col min="15108" max="15108" width="61.453125" style="1" bestFit="1" customWidth="1"/>
    <col min="15109" max="15109" width="25.7265625" style="1" customWidth="1"/>
    <col min="15110" max="15361" width="11.453125" style="1"/>
    <col min="15362" max="15362" width="52.1796875" style="1" bestFit="1" customWidth="1"/>
    <col min="15363" max="15363" width="24.26953125" style="1" customWidth="1"/>
    <col min="15364" max="15364" width="61.453125" style="1" bestFit="1" customWidth="1"/>
    <col min="15365" max="15365" width="25.7265625" style="1" customWidth="1"/>
    <col min="15366" max="15617" width="11.453125" style="1"/>
    <col min="15618" max="15618" width="52.1796875" style="1" bestFit="1" customWidth="1"/>
    <col min="15619" max="15619" width="24.26953125" style="1" customWidth="1"/>
    <col min="15620" max="15620" width="61.453125" style="1" bestFit="1" customWidth="1"/>
    <col min="15621" max="15621" width="25.7265625" style="1" customWidth="1"/>
    <col min="15622" max="15873" width="11.453125" style="1"/>
    <col min="15874" max="15874" width="52.1796875" style="1" bestFit="1" customWidth="1"/>
    <col min="15875" max="15875" width="24.26953125" style="1" customWidth="1"/>
    <col min="15876" max="15876" width="61.453125" style="1" bestFit="1" customWidth="1"/>
    <col min="15877" max="15877" width="25.7265625" style="1" customWidth="1"/>
    <col min="15878" max="16129" width="11.453125" style="1"/>
    <col min="16130" max="16130" width="52.1796875" style="1" bestFit="1" customWidth="1"/>
    <col min="16131" max="16131" width="24.26953125" style="1" customWidth="1"/>
    <col min="16132" max="16132" width="61.453125" style="1" bestFit="1" customWidth="1"/>
    <col min="16133" max="16133" width="25.7265625" style="1" customWidth="1"/>
    <col min="16134" max="16384" width="11.453125" style="1"/>
  </cols>
  <sheetData>
    <row r="1" spans="2:5" ht="30" thickBot="1" x14ac:dyDescent="0.6">
      <c r="B1" s="83" t="s">
        <v>27</v>
      </c>
      <c r="C1" s="83"/>
      <c r="D1" s="83"/>
      <c r="E1" s="83"/>
    </row>
    <row r="2" spans="2:5" ht="29.5" x14ac:dyDescent="0.55000000000000004">
      <c r="B2" s="22" t="s">
        <v>28</v>
      </c>
      <c r="C2" s="6"/>
      <c r="D2" s="22" t="s">
        <v>29</v>
      </c>
      <c r="E2" s="23"/>
    </row>
    <row r="3" spans="2:5" ht="22.5" x14ac:dyDescent="0.45">
      <c r="B3" s="20" t="s">
        <v>91</v>
      </c>
      <c r="C3" s="21">
        <f>2700-280</f>
        <v>2420</v>
      </c>
      <c r="D3" s="26" t="s">
        <v>99</v>
      </c>
      <c r="E3" s="25">
        <v>10000</v>
      </c>
    </row>
    <row r="4" spans="2:5" ht="22.5" x14ac:dyDescent="0.45">
      <c r="B4" s="20" t="s">
        <v>92</v>
      </c>
      <c r="C4" s="21">
        <f>18000-1700</f>
        <v>16300</v>
      </c>
      <c r="D4" s="26" t="s">
        <v>100</v>
      </c>
      <c r="E4" s="25">
        <v>-7500</v>
      </c>
    </row>
    <row r="5" spans="2:5" ht="29.5" x14ac:dyDescent="0.55000000000000004">
      <c r="B5" s="20"/>
      <c r="C5" s="6"/>
      <c r="D5" s="26" t="s">
        <v>102</v>
      </c>
      <c r="E5" s="25">
        <v>85914</v>
      </c>
    </row>
    <row r="6" spans="2:5" ht="29.5" x14ac:dyDescent="0.55000000000000004">
      <c r="B6" s="24" t="s">
        <v>96</v>
      </c>
      <c r="C6" s="6">
        <f>SUM(C3:C5)</f>
        <v>18720</v>
      </c>
      <c r="D6" s="24" t="s">
        <v>103</v>
      </c>
      <c r="E6" s="3">
        <f>SUM(E3:E5)</f>
        <v>88414</v>
      </c>
    </row>
    <row r="7" spans="2:5" ht="29.5" x14ac:dyDescent="0.55000000000000004">
      <c r="B7" s="2" t="s">
        <v>31</v>
      </c>
      <c r="C7" s="6"/>
      <c r="D7" s="2" t="s">
        <v>59</v>
      </c>
      <c r="E7" s="3"/>
    </row>
    <row r="8" spans="2:5" ht="22.5" x14ac:dyDescent="0.45">
      <c r="B8" s="20" t="s">
        <v>93</v>
      </c>
      <c r="C8" s="21">
        <v>71186</v>
      </c>
      <c r="D8" s="20" t="s">
        <v>101</v>
      </c>
      <c r="E8" s="25">
        <v>20000</v>
      </c>
    </row>
    <row r="9" spans="2:5" ht="22.5" x14ac:dyDescent="0.45">
      <c r="B9" s="20" t="s">
        <v>94</v>
      </c>
      <c r="C9" s="21">
        <v>2400</v>
      </c>
      <c r="D9" s="20"/>
      <c r="E9" s="25"/>
    </row>
    <row r="10" spans="2:5" ht="29.5" x14ac:dyDescent="0.55000000000000004">
      <c r="B10" s="20" t="s">
        <v>105</v>
      </c>
      <c r="C10" s="21">
        <v>22100</v>
      </c>
      <c r="D10" s="24" t="s">
        <v>108</v>
      </c>
      <c r="E10" s="3">
        <f>SUM(E8:E9)</f>
        <v>20000</v>
      </c>
    </row>
    <row r="11" spans="2:5" ht="29.5" x14ac:dyDescent="0.55000000000000004">
      <c r="B11" s="20" t="s">
        <v>95</v>
      </c>
      <c r="C11" s="21">
        <v>13200</v>
      </c>
      <c r="D11" s="2" t="s">
        <v>58</v>
      </c>
      <c r="E11" s="25"/>
    </row>
    <row r="12" spans="2:5" ht="22.5" x14ac:dyDescent="0.45">
      <c r="B12" s="20" t="s">
        <v>122</v>
      </c>
      <c r="C12" s="21">
        <v>1202</v>
      </c>
      <c r="D12" s="20" t="s">
        <v>104</v>
      </c>
      <c r="E12" s="25">
        <v>3360</v>
      </c>
    </row>
    <row r="13" spans="2:5" ht="22.5" x14ac:dyDescent="0.45">
      <c r="B13" s="20"/>
      <c r="C13" s="21"/>
      <c r="D13" s="20" t="s">
        <v>106</v>
      </c>
      <c r="E13" s="25">
        <v>450</v>
      </c>
    </row>
    <row r="14" spans="2:5" ht="22.5" x14ac:dyDescent="0.45">
      <c r="B14" s="20"/>
      <c r="C14" s="21"/>
      <c r="D14" s="20" t="s">
        <v>107</v>
      </c>
      <c r="E14" s="25">
        <f>720+15740</f>
        <v>16460</v>
      </c>
    </row>
    <row r="15" spans="2:5" ht="22.5" x14ac:dyDescent="0.45">
      <c r="B15" s="20"/>
      <c r="C15" s="21"/>
      <c r="D15" s="20" t="s">
        <v>123</v>
      </c>
      <c r="E15" s="25">
        <v>124</v>
      </c>
    </row>
    <row r="16" spans="2:5" ht="22.5" x14ac:dyDescent="0.45">
      <c r="B16" s="20"/>
      <c r="C16" s="21"/>
      <c r="D16" s="20"/>
      <c r="E16" s="25"/>
    </row>
    <row r="17" spans="1:8" ht="29.5" x14ac:dyDescent="0.55000000000000004">
      <c r="B17" s="24" t="s">
        <v>97</v>
      </c>
      <c r="C17" s="6">
        <f>SUM(C8:C13)</f>
        <v>110088</v>
      </c>
      <c r="D17" s="24" t="s">
        <v>109</v>
      </c>
      <c r="E17" s="3">
        <f>SUM(E12:E16)</f>
        <v>20394</v>
      </c>
    </row>
    <row r="18" spans="1:8" ht="30" thickBot="1" x14ac:dyDescent="0.6">
      <c r="C18" s="6"/>
      <c r="D18" s="9"/>
      <c r="E18" s="4"/>
    </row>
    <row r="19" spans="1:8" ht="29.5" x14ac:dyDescent="0.55000000000000004">
      <c r="B19" s="5" t="s">
        <v>98</v>
      </c>
      <c r="C19" s="6">
        <f>C6+C17</f>
        <v>128808</v>
      </c>
      <c r="D19" s="2" t="s">
        <v>110</v>
      </c>
      <c r="E19" s="3">
        <f>E6+E10+E17</f>
        <v>128808</v>
      </c>
      <c r="H19" s="82">
        <f>C19-E19</f>
        <v>0</v>
      </c>
    </row>
    <row r="23" spans="1:8" ht="30" thickBot="1" x14ac:dyDescent="0.6">
      <c r="B23" s="83" t="s">
        <v>24</v>
      </c>
      <c r="C23" s="84"/>
      <c r="D23" s="39"/>
      <c r="E23" s="29"/>
    </row>
    <row r="24" spans="1:8" ht="27.5" x14ac:dyDescent="0.55000000000000004">
      <c r="A24" s="86"/>
      <c r="B24" s="28" t="s">
        <v>32</v>
      </c>
      <c r="C24" s="21">
        <f>-400-175+141113</f>
        <v>140538</v>
      </c>
      <c r="D24" s="40"/>
      <c r="E24" s="43"/>
    </row>
    <row r="25" spans="1:8" ht="27.5" x14ac:dyDescent="0.55000000000000004">
      <c r="A25" s="86"/>
      <c r="B25" s="20" t="s">
        <v>33</v>
      </c>
      <c r="C25" s="21"/>
    </row>
    <row r="26" spans="1:8" ht="29.5" x14ac:dyDescent="0.55000000000000004">
      <c r="A26" s="86" t="s">
        <v>139</v>
      </c>
      <c r="B26" s="24" t="s">
        <v>53</v>
      </c>
      <c r="C26" s="6">
        <f>SUM(C24:C25)</f>
        <v>140538</v>
      </c>
    </row>
    <row r="27" spans="1:8" ht="22.5" x14ac:dyDescent="0.45">
      <c r="A27" s="85" t="s">
        <v>144</v>
      </c>
      <c r="B27" s="20" t="s">
        <v>49</v>
      </c>
      <c r="C27" s="21">
        <v>11000</v>
      </c>
    </row>
    <row r="28" spans="1:8" ht="22.5" x14ac:dyDescent="0.45">
      <c r="A28" s="85" t="s">
        <v>145</v>
      </c>
      <c r="B28" s="20" t="s">
        <v>50</v>
      </c>
      <c r="C28" s="21">
        <f>36500-570</f>
        <v>35930</v>
      </c>
      <c r="D28" s="87"/>
    </row>
    <row r="29" spans="1:8" ht="22.5" x14ac:dyDescent="0.45">
      <c r="A29" s="85" t="s">
        <v>146</v>
      </c>
      <c r="B29" s="20" t="s">
        <v>51</v>
      </c>
      <c r="C29" s="21">
        <v>-13200</v>
      </c>
    </row>
    <row r="30" spans="1:8" ht="29.5" x14ac:dyDescent="0.55000000000000004">
      <c r="A30" s="86" t="s">
        <v>140</v>
      </c>
      <c r="B30" s="24" t="s">
        <v>52</v>
      </c>
      <c r="C30" s="6">
        <f>SUM(C27:C29)</f>
        <v>33730</v>
      </c>
      <c r="D30" s="88" t="s">
        <v>147</v>
      </c>
    </row>
    <row r="31" spans="1:8" ht="32.5" x14ac:dyDescent="0.65">
      <c r="A31" s="86" t="s">
        <v>141</v>
      </c>
      <c r="B31" s="24" t="s">
        <v>124</v>
      </c>
      <c r="C31" s="6">
        <f>C26-C30</f>
        <v>106808</v>
      </c>
      <c r="D31" s="42" t="s">
        <v>148</v>
      </c>
    </row>
    <row r="32" spans="1:8" ht="27.5" x14ac:dyDescent="0.55000000000000004">
      <c r="A32" s="86"/>
      <c r="B32" s="20" t="s">
        <v>34</v>
      </c>
      <c r="C32" s="21">
        <f>2400+420</f>
        <v>2820</v>
      </c>
    </row>
    <row r="33" spans="1:4" ht="27.5" x14ac:dyDescent="0.55000000000000004">
      <c r="A33" s="86"/>
      <c r="B33" s="20" t="s">
        <v>35</v>
      </c>
      <c r="C33" s="21">
        <f>1000+620+110+120</f>
        <v>1850</v>
      </c>
    </row>
    <row r="34" spans="1:4" ht="27.5" x14ac:dyDescent="0.55000000000000004">
      <c r="A34" s="86"/>
      <c r="B34" s="20" t="s">
        <v>36</v>
      </c>
      <c r="C34" s="21">
        <v>13140</v>
      </c>
    </row>
    <row r="35" spans="1:4" ht="27.5" x14ac:dyDescent="0.55000000000000004">
      <c r="A35" s="86"/>
      <c r="B35" s="20" t="s">
        <v>37</v>
      </c>
      <c r="C35" s="21">
        <v>850</v>
      </c>
    </row>
    <row r="36" spans="1:4" ht="29.5" x14ac:dyDescent="0.55000000000000004">
      <c r="A36" s="86" t="s">
        <v>142</v>
      </c>
      <c r="B36" s="24" t="s">
        <v>54</v>
      </c>
      <c r="C36" s="6">
        <f>SUM(C32:C35)</f>
        <v>18660</v>
      </c>
    </row>
    <row r="37" spans="1:4" ht="32.5" x14ac:dyDescent="0.65">
      <c r="A37" s="86" t="s">
        <v>143</v>
      </c>
      <c r="B37" s="24" t="s">
        <v>38</v>
      </c>
      <c r="C37" s="6">
        <f>C31-C36</f>
        <v>88148</v>
      </c>
      <c r="D37" s="42" t="s">
        <v>111</v>
      </c>
    </row>
    <row r="38" spans="1:4" ht="22.5" x14ac:dyDescent="0.45">
      <c r="B38" s="20" t="s">
        <v>39</v>
      </c>
      <c r="C38" s="21">
        <v>1980</v>
      </c>
    </row>
    <row r="39" spans="1:4" ht="29.5" x14ac:dyDescent="0.55000000000000004">
      <c r="B39" s="24" t="s">
        <v>112</v>
      </c>
      <c r="C39" s="6">
        <f>C37-C38</f>
        <v>86168</v>
      </c>
    </row>
    <row r="40" spans="1:4" ht="29.5" x14ac:dyDescent="0.55000000000000004">
      <c r="B40" s="27" t="s">
        <v>40</v>
      </c>
      <c r="C40" s="6">
        <f>-261+7</f>
        <v>-254</v>
      </c>
    </row>
    <row r="41" spans="1:4" ht="29.5" x14ac:dyDescent="0.55000000000000004">
      <c r="B41" s="27" t="s">
        <v>41</v>
      </c>
      <c r="C41" s="6">
        <v>0</v>
      </c>
    </row>
    <row r="42" spans="1:4" ht="29.5" x14ac:dyDescent="0.55000000000000004">
      <c r="B42" s="24" t="s">
        <v>42</v>
      </c>
      <c r="C42" s="6">
        <f>C39+C40</f>
        <v>85914</v>
      </c>
    </row>
    <row r="43" spans="1:4" ht="29.5" x14ac:dyDescent="0.55000000000000004">
      <c r="B43" s="2"/>
      <c r="C43" s="6"/>
    </row>
    <row r="44" spans="1:4" ht="29.5" x14ac:dyDescent="0.55000000000000004">
      <c r="B44" s="2"/>
      <c r="C44" s="6"/>
    </row>
    <row r="45" spans="1:4" ht="29.5" x14ac:dyDescent="0.55000000000000004">
      <c r="B45" s="2"/>
      <c r="C45" s="6"/>
    </row>
    <row r="46" spans="1:4" ht="29.5" x14ac:dyDescent="0.55000000000000004">
      <c r="B46" s="2"/>
      <c r="C46" s="6"/>
    </row>
    <row r="47" spans="1:4" ht="30" thickBot="1" x14ac:dyDescent="0.6">
      <c r="B47" s="9" t="s">
        <v>30</v>
      </c>
      <c r="C47" s="8"/>
    </row>
    <row r="48" spans="1:4" ht="29.5" x14ac:dyDescent="0.55000000000000004">
      <c r="B48" s="5"/>
      <c r="C48" s="6">
        <f>SUM(C24:C47)</f>
        <v>754620</v>
      </c>
    </row>
  </sheetData>
  <mergeCells count="2">
    <mergeCell ref="B1:E1"/>
    <mergeCell ref="B23:C23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9A7F-FFB5-4621-AB48-5990843A2280}">
  <dimension ref="A2:D30"/>
  <sheetViews>
    <sheetView topLeftCell="A11" zoomScale="170" zoomScaleNormal="170" workbookViewId="0">
      <selection activeCell="A16" sqref="A16"/>
    </sheetView>
  </sheetViews>
  <sheetFormatPr defaultRowHeight="12.5" x14ac:dyDescent="0.25"/>
  <cols>
    <col min="1" max="1" width="29.453125" bestFit="1" customWidth="1"/>
    <col min="2" max="2" width="49.54296875" bestFit="1" customWidth="1"/>
    <col min="3" max="3" width="12.54296875" style="44" customWidth="1"/>
    <col min="4" max="4" width="26.453125" customWidth="1"/>
  </cols>
  <sheetData>
    <row r="2" spans="1:4" ht="13" x14ac:dyDescent="0.3">
      <c r="A2" s="34" t="s">
        <v>55</v>
      </c>
    </row>
    <row r="4" spans="1:4" x14ac:dyDescent="0.25">
      <c r="A4" s="33" t="s">
        <v>56</v>
      </c>
      <c r="B4" s="33" t="s">
        <v>57</v>
      </c>
      <c r="C4" s="44">
        <f>BILANCIO!C17/BILANCIO!E17</f>
        <v>5.3980582524271847</v>
      </c>
      <c r="D4" s="33" t="s">
        <v>113</v>
      </c>
    </row>
    <row r="6" spans="1:4" x14ac:dyDescent="0.25">
      <c r="A6" s="33" t="s">
        <v>60</v>
      </c>
      <c r="B6" s="33" t="s">
        <v>61</v>
      </c>
      <c r="C6" s="44">
        <f>(BILANCIO!E17+BILANCIO!E10)/BILANCIO!E19</f>
        <v>0.31359853425253092</v>
      </c>
      <c r="D6" s="33" t="s">
        <v>114</v>
      </c>
    </row>
    <row r="8" spans="1:4" x14ac:dyDescent="0.25">
      <c r="A8" s="33" t="s">
        <v>62</v>
      </c>
      <c r="B8" s="33" t="s">
        <v>63</v>
      </c>
      <c r="C8" s="44">
        <f>BILANCIO!E6/BILANCIO!C6</f>
        <v>4.7229700854700853</v>
      </c>
      <c r="D8" s="33" t="s">
        <v>113</v>
      </c>
    </row>
    <row r="10" spans="1:4" x14ac:dyDescent="0.25">
      <c r="A10" s="33" t="s">
        <v>64</v>
      </c>
      <c r="B10" s="33" t="s">
        <v>65</v>
      </c>
      <c r="C10" s="44">
        <f>(BILANCIO!E6+BILANCIO!E10)/BILANCIO!C6</f>
        <v>5.7913461538461535</v>
      </c>
      <c r="D10" s="33" t="s">
        <v>113</v>
      </c>
    </row>
    <row r="13" spans="1:4" ht="13" x14ac:dyDescent="0.3">
      <c r="A13" s="34" t="s">
        <v>66</v>
      </c>
    </row>
    <row r="15" spans="1:4" x14ac:dyDescent="0.25">
      <c r="A15" s="33" t="s">
        <v>138</v>
      </c>
      <c r="B15" s="33" t="s">
        <v>67</v>
      </c>
      <c r="C15" s="44">
        <f>BILANCIO!C42/(BILANCIO!E3+BILANCIO!E4)</f>
        <v>34.365600000000001</v>
      </c>
      <c r="D15" s="33" t="s">
        <v>116</v>
      </c>
    </row>
    <row r="17" spans="1:4" x14ac:dyDescent="0.25">
      <c r="A17" s="33" t="s">
        <v>137</v>
      </c>
      <c r="B17" s="33" t="s">
        <v>68</v>
      </c>
      <c r="C17" s="44">
        <f>BILANCIO!C39/BILANCIO!C19</f>
        <v>0.66896466058008819</v>
      </c>
      <c r="D17" s="33" t="s">
        <v>115</v>
      </c>
    </row>
    <row r="19" spans="1:4" x14ac:dyDescent="0.25">
      <c r="A19" s="33" t="s">
        <v>136</v>
      </c>
      <c r="B19" s="33" t="s">
        <v>70</v>
      </c>
      <c r="C19" s="44">
        <f>BILANCIO!C42/BILANCIO!C26</f>
        <v>0.61132220467062293</v>
      </c>
      <c r="D19" s="33" t="s">
        <v>117</v>
      </c>
    </row>
    <row r="22" spans="1:4" x14ac:dyDescent="0.25">
      <c r="A22" s="33" t="s">
        <v>71</v>
      </c>
    </row>
    <row r="24" spans="1:4" x14ac:dyDescent="0.25">
      <c r="A24" s="33" t="s">
        <v>69</v>
      </c>
      <c r="B24" s="33" t="s">
        <v>70</v>
      </c>
      <c r="C24" s="44">
        <f>BILANCIO!C42/BILANCIO!C26</f>
        <v>0.61132220467062293</v>
      </c>
    </row>
    <row r="26" spans="1:4" x14ac:dyDescent="0.25">
      <c r="A26" s="33" t="s">
        <v>72</v>
      </c>
      <c r="B26" s="33" t="s">
        <v>73</v>
      </c>
      <c r="C26" s="44">
        <f>BILANCIO!C31/BILANCIO!C26</f>
        <v>0.75999373834834705</v>
      </c>
    </row>
    <row r="28" spans="1:4" x14ac:dyDescent="0.25">
      <c r="A28" s="33" t="s">
        <v>74</v>
      </c>
      <c r="B28" s="33" t="s">
        <v>75</v>
      </c>
      <c r="C28" s="44">
        <f>BILANCIO!C30/BILANCIO!C11</f>
        <v>2.5553030303030302</v>
      </c>
      <c r="D28" s="33" t="s">
        <v>118</v>
      </c>
    </row>
    <row r="30" spans="1:4" x14ac:dyDescent="0.25">
      <c r="A30" s="33" t="s">
        <v>76</v>
      </c>
      <c r="B30" s="33" t="s">
        <v>77</v>
      </c>
      <c r="C30" s="44">
        <f>(BILANCIO!C8+BILANCIO!C9+BILANCIO!C10)/BILANCIO!E17</f>
        <v>4.691870157889575</v>
      </c>
      <c r="D30" s="33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40EA9-1523-4105-8A20-3D589CB195F5}">
  <dimension ref="A1:H12"/>
  <sheetViews>
    <sheetView workbookViewId="0">
      <selection activeCell="C2" sqref="C2"/>
    </sheetView>
  </sheetViews>
  <sheetFormatPr defaultRowHeight="12.5" x14ac:dyDescent="0.25"/>
  <cols>
    <col min="1" max="1" width="49.453125" bestFit="1" customWidth="1"/>
    <col min="2" max="2" width="32" style="47" customWidth="1"/>
    <col min="3" max="3" width="23.08984375" customWidth="1"/>
  </cols>
  <sheetData>
    <row r="1" spans="1:8" ht="29.5" x14ac:dyDescent="0.55000000000000004">
      <c r="A1" s="45" t="s">
        <v>125</v>
      </c>
      <c r="B1" s="46" t="s">
        <v>126</v>
      </c>
      <c r="C1" s="45" t="s">
        <v>6</v>
      </c>
      <c r="D1" s="45"/>
      <c r="E1" s="45"/>
      <c r="F1" s="45"/>
      <c r="G1" s="45"/>
      <c r="H1" s="45"/>
    </row>
    <row r="2" spans="1:8" ht="29.5" x14ac:dyDescent="0.55000000000000004">
      <c r="A2" s="45" t="s">
        <v>20</v>
      </c>
      <c r="B2" s="46" t="s">
        <v>126</v>
      </c>
      <c r="C2" s="45" t="s">
        <v>127</v>
      </c>
      <c r="D2" s="45"/>
      <c r="E2" s="45"/>
      <c r="F2" s="45"/>
      <c r="G2" s="45"/>
      <c r="H2" s="45"/>
    </row>
    <row r="3" spans="1:8" ht="29.5" x14ac:dyDescent="0.55000000000000004">
      <c r="A3" s="45" t="s">
        <v>128</v>
      </c>
      <c r="B3" s="46" t="s">
        <v>126</v>
      </c>
      <c r="C3" s="45" t="s">
        <v>129</v>
      </c>
      <c r="D3" s="45"/>
      <c r="E3" s="45"/>
      <c r="F3" s="45"/>
      <c r="G3" s="45"/>
      <c r="H3" s="45"/>
    </row>
    <row r="4" spans="1:8" ht="29.5" x14ac:dyDescent="0.55000000000000004">
      <c r="A4" s="45"/>
      <c r="B4" s="46"/>
      <c r="C4" s="45"/>
      <c r="D4" s="45"/>
      <c r="E4" s="45"/>
      <c r="F4" s="45"/>
      <c r="G4" s="45"/>
      <c r="H4" s="45"/>
    </row>
    <row r="5" spans="1:8" ht="29.5" x14ac:dyDescent="0.55000000000000004">
      <c r="A5" s="45"/>
      <c r="B5" s="46"/>
      <c r="C5" s="45"/>
      <c r="D5" s="45"/>
      <c r="E5" s="45"/>
      <c r="F5" s="45"/>
      <c r="G5" s="45"/>
      <c r="H5" s="45"/>
    </row>
    <row r="6" spans="1:8" ht="29.5" x14ac:dyDescent="0.55000000000000004">
      <c r="A6" s="45"/>
      <c r="B6" s="46"/>
      <c r="C6" s="45"/>
      <c r="D6" s="45"/>
      <c r="E6" s="45"/>
      <c r="F6" s="45"/>
      <c r="G6" s="45"/>
      <c r="H6" s="45"/>
    </row>
    <row r="7" spans="1:8" ht="29.5" x14ac:dyDescent="0.55000000000000004">
      <c r="A7" s="45"/>
      <c r="B7" s="46"/>
      <c r="C7" s="45"/>
      <c r="D7" s="45"/>
      <c r="E7" s="45"/>
      <c r="F7" s="45"/>
      <c r="G7" s="45"/>
      <c r="H7" s="45"/>
    </row>
    <row r="8" spans="1:8" ht="29.5" x14ac:dyDescent="0.55000000000000004">
      <c r="A8" s="45"/>
      <c r="B8" s="46"/>
      <c r="C8" s="45"/>
      <c r="D8" s="45"/>
      <c r="E8" s="45"/>
      <c r="F8" s="45"/>
      <c r="G8" s="45"/>
      <c r="H8" s="45"/>
    </row>
    <row r="9" spans="1:8" ht="29.5" x14ac:dyDescent="0.55000000000000004">
      <c r="A9" s="45"/>
      <c r="B9" s="46"/>
      <c r="C9" s="45"/>
      <c r="D9" s="45"/>
      <c r="E9" s="45"/>
      <c r="F9" s="45"/>
      <c r="G9" s="45"/>
      <c r="H9" s="45"/>
    </row>
    <row r="10" spans="1:8" ht="29.5" x14ac:dyDescent="0.55000000000000004">
      <c r="A10" s="45"/>
      <c r="B10" s="46"/>
      <c r="C10" s="45"/>
      <c r="D10" s="45"/>
      <c r="E10" s="45"/>
      <c r="F10" s="45"/>
      <c r="G10" s="45"/>
      <c r="H10" s="45"/>
    </row>
    <row r="11" spans="1:8" ht="29.5" x14ac:dyDescent="0.55000000000000004">
      <c r="A11" s="45"/>
      <c r="B11" s="46"/>
      <c r="C11" s="45"/>
      <c r="D11" s="45"/>
      <c r="E11" s="45"/>
      <c r="F11" s="45"/>
      <c r="G11" s="45"/>
      <c r="H11" s="45"/>
    </row>
    <row r="12" spans="1:8" ht="29.5" x14ac:dyDescent="0.55000000000000004">
      <c r="A12" s="45"/>
      <c r="B12" s="46"/>
      <c r="C12" s="45"/>
      <c r="D12" s="45"/>
      <c r="E12" s="45"/>
      <c r="F12" s="45"/>
      <c r="G12" s="45"/>
      <c r="H12" s="45"/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130AD7-BFC6-4047-B3E1-4B7A14B12AE9}">
  <ds:schemaRefs>
    <ds:schemaRef ds:uri="http://schemas.microsoft.com/office/2006/metadata/properties"/>
    <ds:schemaRef ds:uri="http://schemas.microsoft.com/office/infopath/2007/PartnerControls"/>
    <ds:schemaRef ds:uri="c756964b-fd00-415b-b501-a51208a2b6b4"/>
    <ds:schemaRef ds:uri="d1434c75-3923-464e-a4f5-aa92f072b3b4"/>
  </ds:schemaRefs>
</ds:datastoreItem>
</file>

<file path=customXml/itemProps2.xml><?xml version="1.0" encoding="utf-8"?>
<ds:datastoreItem xmlns:ds="http://schemas.openxmlformats.org/officeDocument/2006/customXml" ds:itemID="{B7D57704-711B-4439-8B83-EAB2A0433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56964b-fd00-415b-b501-a51208a2b6b4"/>
    <ds:schemaRef ds:uri="d1434c75-3923-464e-a4f5-aa92f072b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646712-1202-4AE4-A815-257AE23BF9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SIT CONTABILE post assest</vt:lpstr>
      <vt:lpstr>Mastro Chiusura SP CE</vt:lpstr>
      <vt:lpstr>BILANCIO</vt:lpstr>
      <vt:lpstr>Alcuni indici</vt:lpstr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Raffaele Fiume</cp:lastModifiedBy>
  <cp:revision/>
  <dcterms:created xsi:type="dcterms:W3CDTF">1996-11-05T10:16:36Z</dcterms:created>
  <dcterms:modified xsi:type="dcterms:W3CDTF">2023-10-24T08:17:28Z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