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6" tabRatio="787" activeTab="6"/>
  </bookViews>
  <sheets>
    <sheet name="capitale differito" sheetId="1" r:id="rId1"/>
    <sheet name="rendita 1" sheetId="2" r:id="rId2"/>
    <sheet name="rendita 2" sheetId="3" r:id="rId3"/>
    <sheet name="rendita 3" sheetId="4" r:id="rId4"/>
    <sheet name="TCM" sheetId="5" r:id="rId5"/>
    <sheet name="vita Intera" sheetId="6" r:id="rId6"/>
    <sheet name="Mista" sheetId="7" r:id="rId7"/>
  </sheets>
  <definedNames>
    <definedName name="_xlfn.IFERROR" hidden="1">#NAME?</definedName>
    <definedName name="solver_adj" localSheetId="4" hidden="1">'TCM'!$F$96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'TCM'!$L$84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<sst xmlns="http://schemas.openxmlformats.org/spreadsheetml/2006/main" count="1150" uniqueCount="203">
  <si>
    <t>Le basi tecniche utilizzate sono:</t>
  </si>
  <si>
    <t>- tasso di interesse effettivo annuo del 4%;</t>
  </si>
  <si>
    <t>Determinare:</t>
  </si>
  <si>
    <t xml:space="preserve"> </t>
  </si>
  <si>
    <t xml:space="preserve"> c) il capitale assicurato nel caso di premio unico equo unitario;</t>
  </si>
  <si>
    <t xml:space="preserve"> d) il capitale assicurato nel caso di premio unico equo pari a € 10000.</t>
  </si>
  <si>
    <t>tavola</t>
  </si>
  <si>
    <t>età</t>
  </si>
  <si>
    <t>lx M</t>
  </si>
  <si>
    <t>lx F</t>
  </si>
  <si>
    <t>si16</t>
  </si>
  <si>
    <t>- tavola di sopravvivenza SI2016.</t>
  </si>
  <si>
    <t xml:space="preserve"> a) il premio unico equo nel caso di rendita unitaria;</t>
  </si>
  <si>
    <t xml:space="preserve"> b) il premio unico equo nel caso in cui le rate della rendita sono pari a € 5000.</t>
  </si>
  <si>
    <t xml:space="preserve"> b) il premio unico equo nel caso in cui le rate della rendita sono pari a € 1000.</t>
  </si>
  <si>
    <t xml:space="preserve"> a) il premio unico equo nel caso in cui l'assicurato è di sesso maschile con età 55 anni</t>
  </si>
  <si>
    <t xml:space="preserve"> b) il premio unico equo nel caso in cui l'assicurato è di sesso femminile con età 55 anni</t>
  </si>
  <si>
    <t xml:space="preserve"> a) il premio unico equo nel caso in cui l'assicurato è di sesso maschile con età 65 anni</t>
  </si>
  <si>
    <t xml:space="preserve"> b) il premio unico equo nel caso in cui l'assicurato è di sesso femminile con età 65 anni</t>
  </si>
  <si>
    <t xml:space="preserve"> a) il premio unico equo nel caso di capitale assicurato unitario;</t>
  </si>
  <si>
    <t xml:space="preserve"> b) il premio unico equo nel caso di capitale assicurato pari a € 25000.</t>
  </si>
  <si>
    <r>
      <t xml:space="preserve">3) </t>
    </r>
    <r>
      <rPr>
        <sz val="10"/>
        <rFont val="Arial"/>
        <family val="0"/>
      </rPr>
      <t>Consideriamo un contratto di assicurazione in cui l'impegno dell'assicuratore consiste nel pagamento di una rendita vitalizia unitaria posticipata</t>
    </r>
  </si>
  <si>
    <t>Determinare il premio unico equo nel caso di capitale assicurato iniziale C1= 10.000 euro</t>
  </si>
  <si>
    <t>a) Determinare il premio unico equo nel caso di capitale assicurato pari a 10.000 euro</t>
  </si>
  <si>
    <t xml:space="preserve">b) Determinare il premio unico equo nel caso di capitale assicurato caso vita pari a 5.000 euro e capitale assicurato caso morte 75.000 euro. </t>
  </si>
  <si>
    <r>
      <t xml:space="preserve">1) </t>
    </r>
    <r>
      <rPr>
        <sz val="10"/>
        <rFont val="Arial"/>
        <family val="0"/>
      </rPr>
      <t xml:space="preserve">Consideriamo un contratto di assicurazione di </t>
    </r>
    <r>
      <rPr>
        <b/>
        <sz val="10"/>
        <rFont val="Arial"/>
        <family val="2"/>
      </rPr>
      <t>capitale differito</t>
    </r>
    <r>
      <rPr>
        <sz val="10"/>
        <rFont val="Arial"/>
        <family val="2"/>
      </rPr>
      <t xml:space="preserve"> di durata 10 anni su una testa di genere maschile di età 55.</t>
    </r>
  </si>
  <si>
    <r>
      <t xml:space="preserve">2) </t>
    </r>
    <r>
      <rPr>
        <sz val="10"/>
        <rFont val="Arial"/>
        <family val="0"/>
      </rPr>
      <t>Consideriamo un contratto di assicurazione in cui l'impegno dell'assicuratore consiste nel pagamento di una rendita posticipata, finché l'assicurato di genere maschile e di età 48 è in vita.</t>
    </r>
  </si>
  <si>
    <r>
      <t xml:space="preserve">5) </t>
    </r>
    <r>
      <rPr>
        <sz val="10"/>
        <rFont val="Arial"/>
        <family val="0"/>
      </rPr>
      <t>Consideriamo un' assicurazione</t>
    </r>
    <r>
      <rPr>
        <b/>
        <sz val="10"/>
        <rFont val="Arial"/>
        <family val="2"/>
      </rPr>
      <t xml:space="preserve"> TMC</t>
    </r>
    <r>
      <rPr>
        <sz val="10"/>
        <rFont val="Arial"/>
        <family val="2"/>
      </rPr>
      <t xml:space="preserve"> di durata 10 anni con capitale assicurato che decresce linearmente di 1/n del capitale iniziale, su una testa di genere maschile di età 36.</t>
    </r>
  </si>
  <si>
    <r>
      <t xml:space="preserve">6) </t>
    </r>
    <r>
      <rPr>
        <sz val="10"/>
        <rFont val="Arial"/>
        <family val="0"/>
      </rPr>
      <t>Consideriamo un' assicurazione</t>
    </r>
    <r>
      <rPr>
        <sz val="10"/>
        <rFont val="Arial"/>
        <family val="2"/>
      </rPr>
      <t xml:space="preserve"> in caso morte a vita intera differita di 10 anni su una testa di genere maschile di età 66.</t>
    </r>
  </si>
  <si>
    <r>
      <t xml:space="preserve">4) </t>
    </r>
    <r>
      <rPr>
        <sz val="10"/>
        <rFont val="Arial"/>
        <family val="0"/>
      </rPr>
      <t>Consideriamo un contratto di assicurazione in cui l'impegno dell'assicuratore consiste nel pagamento di una rendita anticipata per un periodo di 15 anni, finché l'assicurato di genere maschile e di età 60 è in vita.</t>
    </r>
  </si>
  <si>
    <t>b) Determinare il premio annuo da pagare per l'intero periodo di differimento</t>
  </si>
  <si>
    <r>
      <t xml:space="preserve">7) </t>
    </r>
    <r>
      <rPr>
        <sz val="10"/>
        <rFont val="Arial"/>
        <family val="0"/>
      </rPr>
      <t>Consideriamo un' assicurazione</t>
    </r>
    <r>
      <rPr>
        <b/>
        <sz val="10"/>
        <rFont val="Arial"/>
        <family val="2"/>
      </rPr>
      <t xml:space="preserve"> mista ordinaria</t>
    </r>
    <r>
      <rPr>
        <sz val="10"/>
        <rFont val="Arial"/>
        <family val="2"/>
      </rPr>
      <t xml:space="preserve"> di durata 15 anni su una testa di genere maschile  di età 52.</t>
    </r>
  </si>
  <si>
    <t xml:space="preserve"> e) il premio annuo da pagare per l'intero periodo di copertura nel caso b)</t>
  </si>
  <si>
    <t>k</t>
  </si>
  <si>
    <t>Capitale</t>
  </si>
  <si>
    <t>npx</t>
  </si>
  <si>
    <t>1p55</t>
  </si>
  <si>
    <t>2p55</t>
  </si>
  <si>
    <t>3p55</t>
  </si>
  <si>
    <t>4p55</t>
  </si>
  <si>
    <t>5p55</t>
  </si>
  <si>
    <t>6p55</t>
  </si>
  <si>
    <t>7p55</t>
  </si>
  <si>
    <t>8p55</t>
  </si>
  <si>
    <t>9p55</t>
  </si>
  <si>
    <t>10p55</t>
  </si>
  <si>
    <t>v</t>
  </si>
  <si>
    <t>k-1|1qx</t>
  </si>
  <si>
    <t>10|1q66</t>
  </si>
  <si>
    <t>11|1q66</t>
  </si>
  <si>
    <t>12|1q66</t>
  </si>
  <si>
    <t>13|1q66</t>
  </si>
  <si>
    <t>14|1q66</t>
  </si>
  <si>
    <t>15|1q66</t>
  </si>
  <si>
    <t>16|1q66</t>
  </si>
  <si>
    <t>17|1q66</t>
  </si>
  <si>
    <t>18|1q66</t>
  </si>
  <si>
    <t>19|1q66</t>
  </si>
  <si>
    <t>20|1q66</t>
  </si>
  <si>
    <t>21|1q66</t>
  </si>
  <si>
    <t>22|1q66</t>
  </si>
  <si>
    <t>23|1q66</t>
  </si>
  <si>
    <t>24|1q66</t>
  </si>
  <si>
    <t>25|1q66</t>
  </si>
  <si>
    <t>26|1q66</t>
  </si>
  <si>
    <t>27|1q66</t>
  </si>
  <si>
    <t>28|1q66</t>
  </si>
  <si>
    <t>29|1q66</t>
  </si>
  <si>
    <t>30|1q66</t>
  </si>
  <si>
    <t>31|1q66</t>
  </si>
  <si>
    <t>32|1q66</t>
  </si>
  <si>
    <t>33|1q66</t>
  </si>
  <si>
    <t>34|1q66</t>
  </si>
  <si>
    <t>35|1q66</t>
  </si>
  <si>
    <t>36|1q66</t>
  </si>
  <si>
    <t>37|1q66</t>
  </si>
  <si>
    <t>38|1q66</t>
  </si>
  <si>
    <t>39|1q66</t>
  </si>
  <si>
    <t>40|1q66</t>
  </si>
  <si>
    <t>41|1q66</t>
  </si>
  <si>
    <t>42|1q66</t>
  </si>
  <si>
    <t>43|1q66</t>
  </si>
  <si>
    <t>44|1q66</t>
  </si>
  <si>
    <t>45|1q66</t>
  </si>
  <si>
    <t>46|1q66</t>
  </si>
  <si>
    <t>47|1q66</t>
  </si>
  <si>
    <t>48|1q66</t>
  </si>
  <si>
    <t>49|1q66</t>
  </si>
  <si>
    <t>50|1q66</t>
  </si>
  <si>
    <t>51|1q66</t>
  </si>
  <si>
    <t>52|1q66</t>
  </si>
  <si>
    <t>53|1q66</t>
  </si>
  <si>
    <t>54|1q66</t>
  </si>
  <si>
    <t xml:space="preserve">valore </t>
  </si>
  <si>
    <t>v^k</t>
  </si>
  <si>
    <t>prodotto</t>
  </si>
  <si>
    <t>0|1q36</t>
  </si>
  <si>
    <t>1|1q36</t>
  </si>
  <si>
    <t>1|1q42</t>
  </si>
  <si>
    <t>1|1q43</t>
  </si>
  <si>
    <t>1|1q44</t>
  </si>
  <si>
    <t>2|1q37</t>
  </si>
  <si>
    <t>3|1q38</t>
  </si>
  <si>
    <t>4|1q39</t>
  </si>
  <si>
    <t>5|1q40</t>
  </si>
  <si>
    <t>6|1q41</t>
  </si>
  <si>
    <t>valore</t>
  </si>
  <si>
    <t>prod</t>
  </si>
  <si>
    <t>kpx</t>
  </si>
  <si>
    <t>c)</t>
  </si>
  <si>
    <t>prob</t>
  </si>
  <si>
    <t>v^-k</t>
  </si>
  <si>
    <t>PREMI</t>
  </si>
  <si>
    <t>#le prestazioni considerare che stiamo al 3 anno ad esempio la prob ora è 6|1qx+3 e v^10-3</t>
  </si>
  <si>
    <t>k-1|1q69</t>
  </si>
  <si>
    <t>PRESTAZIONI</t>
  </si>
  <si>
    <t xml:space="preserve">k </t>
  </si>
  <si>
    <t>1p48</t>
  </si>
  <si>
    <t>2p48</t>
  </si>
  <si>
    <t>3p48</t>
  </si>
  <si>
    <t>4p48</t>
  </si>
  <si>
    <t>5p48</t>
  </si>
  <si>
    <t>6p48</t>
  </si>
  <si>
    <t>7p48</t>
  </si>
  <si>
    <t>8p48</t>
  </si>
  <si>
    <t>9p48</t>
  </si>
  <si>
    <t>10p48</t>
  </si>
  <si>
    <t>11p48</t>
  </si>
  <si>
    <t>12p48</t>
  </si>
  <si>
    <t>13p48</t>
  </si>
  <si>
    <t>14p48</t>
  </si>
  <si>
    <t>15p48</t>
  </si>
  <si>
    <t>16p48</t>
  </si>
  <si>
    <t>17p48</t>
  </si>
  <si>
    <t>18p48</t>
  </si>
  <si>
    <t>19p48</t>
  </si>
  <si>
    <t>20p48</t>
  </si>
  <si>
    <t>21p48</t>
  </si>
  <si>
    <t>22p48</t>
  </si>
  <si>
    <t>23p48</t>
  </si>
  <si>
    <t>24p48</t>
  </si>
  <si>
    <t>25p48</t>
  </si>
  <si>
    <t>26p48</t>
  </si>
  <si>
    <t>27p48</t>
  </si>
  <si>
    <t>28p48</t>
  </si>
  <si>
    <t>29p48</t>
  </si>
  <si>
    <t>30p48</t>
  </si>
  <si>
    <t>31p48</t>
  </si>
  <si>
    <t>32p48</t>
  </si>
  <si>
    <t>33p48</t>
  </si>
  <si>
    <t>34p48</t>
  </si>
  <si>
    <t>35p48</t>
  </si>
  <si>
    <t>36p48</t>
  </si>
  <si>
    <t>37p48</t>
  </si>
  <si>
    <t>38p48</t>
  </si>
  <si>
    <t>39p48</t>
  </si>
  <si>
    <t>40p48</t>
  </si>
  <si>
    <t>41p48</t>
  </si>
  <si>
    <t>42p48</t>
  </si>
  <si>
    <t>43p48</t>
  </si>
  <si>
    <t>44p48</t>
  </si>
  <si>
    <t>45p48</t>
  </si>
  <si>
    <t>46p48</t>
  </si>
  <si>
    <t>47p48</t>
  </si>
  <si>
    <t>48p48</t>
  </si>
  <si>
    <t>49p48</t>
  </si>
  <si>
    <t>50p48</t>
  </si>
  <si>
    <t>51p48</t>
  </si>
  <si>
    <t>52p48</t>
  </si>
  <si>
    <t>53p48</t>
  </si>
  <si>
    <t>54p48</t>
  </si>
  <si>
    <t>55p48</t>
  </si>
  <si>
    <t>56p48</t>
  </si>
  <si>
    <t>57p48</t>
  </si>
  <si>
    <t>58p48</t>
  </si>
  <si>
    <t>59p48</t>
  </si>
  <si>
    <t>60p48</t>
  </si>
  <si>
    <t>61p48</t>
  </si>
  <si>
    <t>62p48</t>
  </si>
  <si>
    <t>63p48</t>
  </si>
  <si>
    <t>64p48</t>
  </si>
  <si>
    <t>65p48</t>
  </si>
  <si>
    <t>66p48</t>
  </si>
  <si>
    <t>67p48</t>
  </si>
  <si>
    <t>68p48</t>
  </si>
  <si>
    <t>69p48</t>
  </si>
  <si>
    <t>70p48</t>
  </si>
  <si>
    <t>71p48</t>
  </si>
  <si>
    <t>72p48</t>
  </si>
  <si>
    <t>prod con rata 1000</t>
  </si>
  <si>
    <t>a)</t>
  </si>
  <si>
    <t>b</t>
  </si>
  <si>
    <t>xpx</t>
  </si>
  <si>
    <t>PROD</t>
  </si>
  <si>
    <t>prod rendita 5000$</t>
  </si>
  <si>
    <t>c) Determinare la riserva natematica al 3 anno (la classica) nel caso b)</t>
  </si>
  <si>
    <t>e) Determinare il valore della riserva in t = 2 nel caso d)</t>
  </si>
  <si>
    <t>c) Determinare il premio annuo da pagare per 5 anni nel punto a)</t>
  </si>
  <si>
    <t>d) Determinare il premio annuo da pagare per l'intero periodo di copertura nel punto a)</t>
  </si>
  <si>
    <t>nAx</t>
  </si>
  <si>
    <t>nEx</t>
  </si>
  <si>
    <t>V(2,Y)</t>
  </si>
  <si>
    <t>V(2,X)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</si>
</sst>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_-* #,##0.00000000_-;\-* #,##0.00000000_-;_-* &quot;-&quot;??_-;_-@_-"/>
    <numFmt numFmtId="182" formatCode="_-* #,##0.00000000_-;\-* #,##0.00000000_-;_-* &quot;-&quot;????????_-;_-@_-"/>
    <numFmt numFmtId="183" formatCode="0.0000000"/>
    <numFmt numFmtId="184" formatCode="0.00000000"/>
    <numFmt numFmtId="185" formatCode="0.000000"/>
    <numFmt numFmtId="186" formatCode="_-* #,##0.000000000_-;\-* #,##0.000000000_-;_-* &quot;-&quot;??_-;_-@_-"/>
    <numFmt numFmtId="187" formatCode="0.0000"/>
    <numFmt numFmtId="188" formatCode="_-&quot;€&quot;\ * #,##0.0000_-;\-&quot;€&quot;\ * #,##0.0000_-;_-&quot;€&quot;\ * &quot;-&quot;??_-;_-@_-"/>
    <numFmt numFmtId="189" formatCode="_-* #,##0.0000_-;\-* #,##0.0000_-;_-* &quot;-&quot;????_-;_-@_-"/>
    <numFmt numFmtId="190" formatCode="0.00000"/>
    <numFmt numFmtId="191" formatCode="0.0%"/>
    <numFmt numFmtId="192" formatCode="0.000%"/>
    <numFmt numFmtId="193" formatCode="0.0"/>
    <numFmt numFmtId="194" formatCode="0.000"/>
    <numFmt numFmtId="195" formatCode="0.0000000000"/>
    <numFmt numFmtId="196" formatCode="0.000000000"/>
    <numFmt numFmtId="197" formatCode="_-* #,##0.000000000000_-;\-* #,##0.000000000000_-;_-* &quot;-&quot;??_-;_-@_-"/>
    <numFmt numFmtId="198" formatCode="#,##0.00000"/>
    <numFmt numFmtId="199" formatCode="_-* #,##0.0_-;\-* #,##0.0_-;_-* &quot;-&quot;??_-;_-@_-"/>
    <numFmt numFmtId="200" formatCode="_-* #,##0_-;\-* #,##0_-;_-* &quot;-&quot;??_-;_-@_-"/>
    <numFmt numFmtId="201" formatCode="#,##0.00000_ ;\-#,##0.00000\ "/>
    <numFmt numFmtId="202" formatCode="#,##0.0000_ ;\-#,##0.0000\ "/>
    <numFmt numFmtId="203" formatCode="_-* #,##0.0000\ _€_-;\-* #,##0.0000\ _€_-;_-* &quot;-&quot;????\ _€_-;_-@_-"/>
    <numFmt numFmtId="204" formatCode="0.00000000000"/>
    <numFmt numFmtId="205" formatCode="[$-410]dddd\ d\ mmmm\ yyyy"/>
  </numFmts>
  <fonts count="49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10" xfId="51" applyFont="1" applyFill="1" applyBorder="1" applyAlignment="1">
      <alignment horizontal="center"/>
      <protection/>
    </xf>
    <xf numFmtId="0" fontId="1" fillId="0" borderId="11" xfId="51" applyFont="1" applyFill="1" applyBorder="1" applyAlignment="1">
      <alignment wrapText="1"/>
      <protection/>
    </xf>
    <xf numFmtId="0" fontId="1" fillId="0" borderId="11" xfId="51" applyFont="1" applyFill="1" applyBorder="1" applyAlignment="1">
      <alignment horizontal="right" wrapText="1"/>
      <protection/>
    </xf>
    <xf numFmtId="0" fontId="1" fillId="0" borderId="12" xfId="51" applyFont="1" applyFill="1" applyBorder="1" applyAlignment="1">
      <alignment horizontal="right" wrapText="1"/>
      <protection/>
    </xf>
    <xf numFmtId="0" fontId="9" fillId="0" borderId="12" xfId="51" applyFont="1" applyFill="1" applyBorder="1" applyAlignment="1">
      <alignment horizontal="right" wrapText="1"/>
      <protection/>
    </xf>
    <xf numFmtId="0" fontId="0" fillId="0" borderId="0" xfId="50">
      <alignment/>
      <protection/>
    </xf>
    <xf numFmtId="0" fontId="7" fillId="0" borderId="0" xfId="50" applyFont="1">
      <alignment/>
      <protection/>
    </xf>
    <xf numFmtId="0" fontId="0" fillId="0" borderId="0" xfId="50" quotePrefix="1">
      <alignment/>
      <protection/>
    </xf>
    <xf numFmtId="9" fontId="0" fillId="0" borderId="0" xfId="50" applyNumberFormat="1">
      <alignment/>
      <protection/>
    </xf>
    <xf numFmtId="0" fontId="0" fillId="0" borderId="0" xfId="50" applyFill="1" applyBorder="1">
      <alignment/>
      <protection/>
    </xf>
    <xf numFmtId="0" fontId="6" fillId="0" borderId="0" xfId="50" applyFont="1" applyAlignment="1">
      <alignment horizontal="right"/>
      <protection/>
    </xf>
    <xf numFmtId="0" fontId="6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43" fontId="0" fillId="0" borderId="0" xfId="48" applyFont="1" applyFill="1" applyBorder="1" applyAlignment="1">
      <alignment/>
    </xf>
    <xf numFmtId="185" fontId="0" fillId="0" borderId="0" xfId="50" applyNumberFormat="1">
      <alignment/>
      <protection/>
    </xf>
    <xf numFmtId="0" fontId="6" fillId="0" borderId="0" xfId="50" applyFont="1" applyFill="1" applyBorder="1" applyAlignment="1">
      <alignment horizontal="right"/>
      <protection/>
    </xf>
    <xf numFmtId="0" fontId="0" fillId="0" borderId="0" xfId="50" applyFont="1" quotePrefix="1">
      <alignment/>
      <protection/>
    </xf>
    <xf numFmtId="183" fontId="0" fillId="0" borderId="0" xfId="50" applyNumberFormat="1">
      <alignment/>
      <protection/>
    </xf>
    <xf numFmtId="0" fontId="1" fillId="0" borderId="0" xfId="51" applyFont="1" applyFill="1" applyBorder="1" applyAlignment="1">
      <alignment horizontal="right" wrapText="1"/>
      <protection/>
    </xf>
    <xf numFmtId="184" fontId="0" fillId="0" borderId="0" xfId="50" applyNumberFormat="1">
      <alignment/>
      <protection/>
    </xf>
    <xf numFmtId="0" fontId="48" fillId="0" borderId="0" xfId="50" applyFont="1">
      <alignment/>
      <protection/>
    </xf>
    <xf numFmtId="0" fontId="0" fillId="0" borderId="0" xfId="50" applyFont="1">
      <alignment/>
      <protection/>
    </xf>
    <xf numFmtId="0" fontId="7" fillId="0" borderId="0" xfId="50" applyFont="1" applyFill="1">
      <alignment/>
      <protection/>
    </xf>
    <xf numFmtId="0" fontId="0" fillId="0" borderId="0" xfId="50" applyFill="1">
      <alignment/>
      <protection/>
    </xf>
    <xf numFmtId="0" fontId="0" fillId="0" borderId="0" xfId="50" applyFill="1" quotePrefix="1">
      <alignment/>
      <protection/>
    </xf>
    <xf numFmtId="0" fontId="6" fillId="0" borderId="0" xfId="50" applyFont="1">
      <alignment/>
      <protection/>
    </xf>
    <xf numFmtId="0" fontId="8" fillId="0" borderId="0" xfId="50" applyFont="1" applyFill="1" applyBorder="1" applyAlignment="1">
      <alignment horizontal="right"/>
      <protection/>
    </xf>
    <xf numFmtId="0" fontId="6" fillId="0" borderId="0" xfId="50" applyFont="1" applyFill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 applyAlignment="1">
      <alignment horizontal="right"/>
      <protection/>
    </xf>
    <xf numFmtId="0" fontId="0" fillId="0" borderId="0" xfId="50" applyFont="1" applyBorder="1">
      <alignment/>
      <protection/>
    </xf>
    <xf numFmtId="0" fontId="6" fillId="0" borderId="0" xfId="50" applyFont="1" applyBorder="1">
      <alignment/>
      <protection/>
    </xf>
    <xf numFmtId="0" fontId="0" fillId="0" borderId="0" xfId="50" applyFont="1" applyBorder="1" applyAlignment="1">
      <alignment horizontal="center"/>
      <protection/>
    </xf>
    <xf numFmtId="198" fontId="2" fillId="0" borderId="0" xfId="51" applyNumberFormat="1" applyFont="1" applyFill="1" applyBorder="1" applyAlignment="1">
      <alignment horizontal="right" wrapText="1"/>
      <protection/>
    </xf>
    <xf numFmtId="202" fontId="0" fillId="0" borderId="0" xfId="48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Border="1">
      <alignment/>
      <protection/>
    </xf>
    <xf numFmtId="190" fontId="0" fillId="0" borderId="0" xfId="46" applyNumberFormat="1" applyFont="1" applyBorder="1" applyAlignment="1">
      <alignment/>
    </xf>
    <xf numFmtId="190" fontId="0" fillId="0" borderId="0" xfId="50" applyNumberForma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34" borderId="13" xfId="50" applyFont="1" applyFill="1" applyBorder="1">
      <alignment/>
      <protection/>
    </xf>
    <xf numFmtId="0" fontId="0" fillId="0" borderId="13" xfId="50" applyBorder="1">
      <alignment/>
      <protection/>
    </xf>
    <xf numFmtId="0" fontId="0" fillId="0" borderId="13" xfId="50" applyNumberFormat="1" applyBorder="1">
      <alignment/>
      <protection/>
    </xf>
    <xf numFmtId="0" fontId="1" fillId="0" borderId="13" xfId="51" applyFont="1" applyFill="1" applyBorder="1" applyAlignment="1">
      <alignment horizontal="right" wrapText="1"/>
      <protection/>
    </xf>
    <xf numFmtId="0" fontId="6" fillId="35" borderId="13" xfId="50" applyFont="1" applyFill="1" applyBorder="1">
      <alignment/>
      <protection/>
    </xf>
    <xf numFmtId="0" fontId="11" fillId="35" borderId="13" xfId="50" applyFont="1" applyFill="1" applyBorder="1" applyAlignment="1">
      <alignment horizontal="right"/>
      <protection/>
    </xf>
    <xf numFmtId="0" fontId="12" fillId="35" borderId="13" xfId="51" applyFont="1" applyFill="1" applyBorder="1" applyAlignment="1">
      <alignment horizontal="right" wrapText="1"/>
      <protection/>
    </xf>
    <xf numFmtId="0" fontId="11" fillId="35" borderId="13" xfId="50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11" fillId="35" borderId="13" xfId="0" applyFont="1" applyFill="1" applyBorder="1" applyAlignment="1">
      <alignment/>
    </xf>
    <xf numFmtId="0" fontId="0" fillId="0" borderId="13" xfId="50" applyFont="1" applyBorder="1">
      <alignment/>
      <protection/>
    </xf>
    <xf numFmtId="0" fontId="0" fillId="0" borderId="13" xfId="50" applyNumberFormat="1" applyFont="1" applyBorder="1">
      <alignment/>
      <protection/>
    </xf>
    <xf numFmtId="0" fontId="2" fillId="0" borderId="13" xfId="51" applyFont="1" applyFill="1" applyBorder="1" applyAlignment="1">
      <alignment horizontal="right" wrapText="1"/>
      <protection/>
    </xf>
    <xf numFmtId="0" fontId="10" fillId="0" borderId="13" xfId="50" applyFont="1" applyBorder="1">
      <alignment/>
      <protection/>
    </xf>
    <xf numFmtId="2" fontId="0" fillId="0" borderId="13" xfId="50" applyNumberFormat="1" applyFill="1" applyBorder="1" applyAlignment="1">
      <alignment horizontal="right"/>
      <protection/>
    </xf>
    <xf numFmtId="185" fontId="0" fillId="0" borderId="13" xfId="50" applyNumberFormat="1" applyFill="1" applyBorder="1">
      <alignment/>
      <protection/>
    </xf>
    <xf numFmtId="194" fontId="0" fillId="0" borderId="13" xfId="50" applyNumberFormat="1" applyFill="1" applyBorder="1">
      <alignment/>
      <protection/>
    </xf>
    <xf numFmtId="183" fontId="0" fillId="0" borderId="13" xfId="50" applyNumberFormat="1" applyFill="1" applyBorder="1" quotePrefix="1">
      <alignment/>
      <protection/>
    </xf>
    <xf numFmtId="0" fontId="0" fillId="0" borderId="13" xfId="50" applyFill="1" applyBorder="1">
      <alignment/>
      <protection/>
    </xf>
    <xf numFmtId="0" fontId="0" fillId="0" borderId="13" xfId="50" applyBorder="1" quotePrefix="1">
      <alignment/>
      <protection/>
    </xf>
    <xf numFmtId="0" fontId="0" fillId="0" borderId="13" xfId="50" applyFont="1" applyBorder="1" quotePrefix="1">
      <alignment/>
      <protection/>
    </xf>
    <xf numFmtId="0" fontId="11" fillId="0" borderId="0" xfId="0" applyFont="1" applyAlignment="1">
      <alignment/>
    </xf>
    <xf numFmtId="0" fontId="0" fillId="36" borderId="0" xfId="0" applyFont="1" applyFill="1" applyAlignment="1">
      <alignment/>
    </xf>
    <xf numFmtId="0" fontId="6" fillId="34" borderId="13" xfId="0" applyFont="1" applyFill="1" applyBorder="1" applyAlignment="1">
      <alignment/>
    </xf>
    <xf numFmtId="2" fontId="6" fillId="34" borderId="13" xfId="50" applyNumberFormat="1" applyFont="1" applyFill="1" applyBorder="1">
      <alignment/>
      <protection/>
    </xf>
    <xf numFmtId="0" fontId="6" fillId="34" borderId="0" xfId="50" applyFont="1" applyFill="1" applyBorder="1">
      <alignment/>
      <protection/>
    </xf>
    <xf numFmtId="0" fontId="0" fillId="0" borderId="14" xfId="0" applyFill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_Foglio1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zoomScale="131" zoomScaleNormal="131" zoomScalePageLayoutView="0" workbookViewId="0" topLeftCell="A9">
      <selection activeCell="N18" sqref="N18"/>
    </sheetView>
  </sheetViews>
  <sheetFormatPr defaultColWidth="9.140625" defaultRowHeight="12.75"/>
  <cols>
    <col min="1" max="3" width="9.140625" style="6" customWidth="1"/>
    <col min="4" max="4" width="12.7109375" style="6" customWidth="1"/>
  </cols>
  <sheetData>
    <row r="1" spans="1:6" ht="15">
      <c r="A1" s="1" t="s">
        <v>6</v>
      </c>
      <c r="B1" s="1" t="s">
        <v>7</v>
      </c>
      <c r="C1" s="1" t="s">
        <v>8</v>
      </c>
      <c r="D1" s="1" t="s">
        <v>9</v>
      </c>
      <c r="F1" s="7" t="s">
        <v>25</v>
      </c>
    </row>
    <row r="2" spans="1:6" ht="12.75">
      <c r="A2" s="2" t="s">
        <v>10</v>
      </c>
      <c r="B2" s="3">
        <v>0</v>
      </c>
      <c r="C2" s="3">
        <v>100000</v>
      </c>
      <c r="D2" s="3">
        <v>100000</v>
      </c>
      <c r="F2" s="6"/>
    </row>
    <row r="3" spans="1:6" ht="12.75">
      <c r="A3" s="2" t="s">
        <v>10</v>
      </c>
      <c r="B3" s="3">
        <v>1</v>
      </c>
      <c r="C3" s="3">
        <v>99676.80799999999</v>
      </c>
      <c r="D3" s="3">
        <v>99725.837</v>
      </c>
      <c r="F3" s="6" t="s">
        <v>0</v>
      </c>
    </row>
    <row r="4" spans="1:6" ht="12.75">
      <c r="A4" s="2" t="s">
        <v>10</v>
      </c>
      <c r="B4" s="3">
        <v>2</v>
      </c>
      <c r="C4" s="3">
        <v>99659.35259738303</v>
      </c>
      <c r="D4" s="3">
        <v>99705.15984495642</v>
      </c>
      <c r="F4" s="8" t="s">
        <v>1</v>
      </c>
    </row>
    <row r="5" spans="1:6" ht="12.75">
      <c r="A5" s="2" t="s">
        <v>10</v>
      </c>
      <c r="B5" s="3">
        <v>3</v>
      </c>
      <c r="C5" s="3">
        <v>99644.91195719167</v>
      </c>
      <c r="D5" s="3">
        <v>99690.00864886638</v>
      </c>
      <c r="F5" s="8" t="s">
        <v>11</v>
      </c>
    </row>
    <row r="6" spans="1:6" ht="12.75">
      <c r="A6" s="2" t="s">
        <v>10</v>
      </c>
      <c r="B6" s="3">
        <v>4</v>
      </c>
      <c r="C6" s="3">
        <v>99633.07314520203</v>
      </c>
      <c r="D6" s="3">
        <v>99678.89321290202</v>
      </c>
      <c r="F6" s="6"/>
    </row>
    <row r="7" spans="1:16" ht="12.75">
      <c r="A7" s="2" t="s">
        <v>10</v>
      </c>
      <c r="B7" s="3">
        <v>5</v>
      </c>
      <c r="C7" s="3">
        <v>99623.271243466</v>
      </c>
      <c r="D7" s="3">
        <v>99670.43944596863</v>
      </c>
      <c r="F7" s="6" t="s">
        <v>2</v>
      </c>
      <c r="M7" s="42"/>
      <c r="N7" s="42"/>
      <c r="O7" s="42"/>
      <c r="P7" s="42"/>
    </row>
    <row r="8" spans="1:16" ht="12.75">
      <c r="A8" s="2" t="s">
        <v>10</v>
      </c>
      <c r="B8" s="3">
        <v>6</v>
      </c>
      <c r="C8" s="3">
        <v>99614.68570995024</v>
      </c>
      <c r="D8" s="3">
        <v>99662.91034097289</v>
      </c>
      <c r="F8" s="6" t="s">
        <v>19</v>
      </c>
      <c r="M8" s="68">
        <f>J26*K26</f>
        <v>0.6319590583929584</v>
      </c>
      <c r="N8" s="42"/>
      <c r="O8" s="42"/>
      <c r="P8" s="42"/>
    </row>
    <row r="9" spans="1:16" ht="12.75">
      <c r="A9" s="2" t="s">
        <v>10</v>
      </c>
      <c r="B9" s="3">
        <v>7</v>
      </c>
      <c r="C9" s="3">
        <v>99606.97951786371</v>
      </c>
      <c r="D9" s="3">
        <v>99655.68976311869</v>
      </c>
      <c r="F9" s="6" t="s">
        <v>20</v>
      </c>
      <c r="M9" s="68">
        <f>M8*25000</f>
        <v>15798.97645982396</v>
      </c>
      <c r="N9" s="42"/>
      <c r="O9" s="42"/>
      <c r="P9" s="42"/>
    </row>
    <row r="10" spans="1:16" ht="12.75">
      <c r="A10" s="2" t="s">
        <v>10</v>
      </c>
      <c r="B10" s="3">
        <v>8</v>
      </c>
      <c r="C10" s="3">
        <v>99599.03187696799</v>
      </c>
      <c r="D10" s="3">
        <v>99648.72682007494</v>
      </c>
      <c r="F10" s="6" t="s">
        <v>4</v>
      </c>
      <c r="M10" s="68">
        <f>1/M8</f>
        <v>1.582380989273185</v>
      </c>
      <c r="N10" s="42"/>
      <c r="O10" s="42"/>
      <c r="P10" s="42"/>
    </row>
    <row r="11" spans="1:16" ht="12.75">
      <c r="A11" s="2" t="s">
        <v>10</v>
      </c>
      <c r="B11" s="3">
        <v>9</v>
      </c>
      <c r="C11" s="3">
        <v>99590.63069862917</v>
      </c>
      <c r="D11" s="3">
        <v>99642.06629917429</v>
      </c>
      <c r="F11" s="6" t="s">
        <v>5</v>
      </c>
      <c r="M11" s="68">
        <f>10000/M8</f>
        <v>15823.80989273185</v>
      </c>
      <c r="N11" s="42"/>
      <c r="O11" s="42"/>
      <c r="P11" s="42"/>
    </row>
    <row r="12" spans="1:16" ht="12.75">
      <c r="A12" s="2" t="s">
        <v>10</v>
      </c>
      <c r="B12" s="3">
        <v>10</v>
      </c>
      <c r="C12" s="3">
        <v>99582.24217980543</v>
      </c>
      <c r="D12" s="3">
        <v>99636.01702932926</v>
      </c>
      <c r="F12" s="6" t="s">
        <v>32</v>
      </c>
      <c r="M12" s="68">
        <f>M9/(1+SUM(L16:L25))</f>
        <v>1916.0013832799461</v>
      </c>
      <c r="N12" s="42"/>
      <c r="O12" s="42"/>
      <c r="P12" s="42"/>
    </row>
    <row r="13" spans="1:16" ht="12.75">
      <c r="A13" s="2" t="s">
        <v>10</v>
      </c>
      <c r="B13" s="3">
        <v>11</v>
      </c>
      <c r="C13" s="3">
        <v>99573.97784952693</v>
      </c>
      <c r="D13" s="3">
        <v>99630.09964627789</v>
      </c>
      <c r="M13" s="42"/>
      <c r="N13" s="42"/>
      <c r="O13" s="42"/>
      <c r="P13" s="42"/>
    </row>
    <row r="14" spans="1:16" ht="12.75">
      <c r="A14" s="2" t="s">
        <v>10</v>
      </c>
      <c r="B14" s="3">
        <v>12</v>
      </c>
      <c r="C14" s="3">
        <v>99565.5518995213</v>
      </c>
      <c r="D14" s="3">
        <v>99623.82892780616</v>
      </c>
      <c r="M14" s="42"/>
      <c r="N14" s="42"/>
      <c r="O14" s="42"/>
      <c r="P14" s="42"/>
    </row>
    <row r="15" spans="1:16" ht="12.75">
      <c r="A15" s="2" t="s">
        <v>10</v>
      </c>
      <c r="B15" s="3">
        <v>13</v>
      </c>
      <c r="C15" s="3">
        <v>99555.89702795362</v>
      </c>
      <c r="D15" s="3">
        <v>99616.82537263253</v>
      </c>
      <c r="K15">
        <v>1.04</v>
      </c>
      <c r="M15" s="42"/>
      <c r="N15" s="42"/>
      <c r="O15" s="42"/>
      <c r="P15" s="42"/>
    </row>
    <row r="16" spans="1:16" ht="12.75">
      <c r="A16" s="2" t="s">
        <v>10</v>
      </c>
      <c r="B16" s="3">
        <v>14</v>
      </c>
      <c r="C16" s="3">
        <v>99543.8149242903</v>
      </c>
      <c r="D16" s="3">
        <v>99608.50936005042</v>
      </c>
      <c r="H16" s="54" t="s">
        <v>33</v>
      </c>
      <c r="I16" s="54" t="s">
        <v>35</v>
      </c>
      <c r="J16" s="54"/>
      <c r="K16" s="54" t="s">
        <v>46</v>
      </c>
      <c r="L16" s="54" t="s">
        <v>95</v>
      </c>
      <c r="M16" s="42"/>
      <c r="N16" s="42"/>
      <c r="O16" s="42"/>
      <c r="P16" s="42"/>
    </row>
    <row r="17" spans="1:16" ht="12.75">
      <c r="A17" s="2" t="s">
        <v>10</v>
      </c>
      <c r="B17" s="3">
        <v>15</v>
      </c>
      <c r="C17" s="3">
        <v>99528.625533571</v>
      </c>
      <c r="D17" s="3">
        <v>99599.22684306315</v>
      </c>
      <c r="H17" s="52">
        <v>1</v>
      </c>
      <c r="I17" s="53" t="s">
        <v>36</v>
      </c>
      <c r="J17" s="52">
        <f>C58/$C$57</f>
        <v>0.9958813</v>
      </c>
      <c r="K17" s="52">
        <f>$K$15^(-H17)</f>
        <v>0.9615384615384615</v>
      </c>
      <c r="L17" s="52">
        <f>J17*K17</f>
        <v>0.957578173076923</v>
      </c>
      <c r="M17" s="42"/>
      <c r="N17" s="42"/>
      <c r="O17" s="42"/>
      <c r="P17" s="42"/>
    </row>
    <row r="18" spans="1:16" ht="12.75">
      <c r="A18" s="2" t="s">
        <v>10</v>
      </c>
      <c r="B18" s="3">
        <v>16</v>
      </c>
      <c r="C18" s="3">
        <v>99509.08408323374</v>
      </c>
      <c r="D18" s="3">
        <v>99588.97907861328</v>
      </c>
      <c r="H18" s="52">
        <v>2</v>
      </c>
      <c r="I18" s="53" t="s">
        <v>37</v>
      </c>
      <c r="J18" s="52">
        <f aca="true" t="shared" si="0" ref="J18:J25">C59/$C$57</f>
        <v>0.9912762452806699</v>
      </c>
      <c r="K18" s="52">
        <f aca="true" t="shared" si="1" ref="K18:K26">$K$15^(-H18)</f>
        <v>0.9245562130177514</v>
      </c>
      <c r="L18" s="52">
        <f aca="true" t="shared" si="2" ref="L18:L26">J18*K18</f>
        <v>0.9164906113911518</v>
      </c>
      <c r="M18" s="42"/>
      <c r="N18" s="42"/>
      <c r="O18" s="42"/>
      <c r="P18" s="42"/>
    </row>
    <row r="19" spans="1:12" ht="12.75">
      <c r="A19" s="2" t="s">
        <v>10</v>
      </c>
      <c r="B19" s="3">
        <v>17</v>
      </c>
      <c r="C19" s="3">
        <v>99484.11924421895</v>
      </c>
      <c r="D19" s="3">
        <v>99577.8340759646</v>
      </c>
      <c r="H19" s="52">
        <v>3</v>
      </c>
      <c r="I19" s="53" t="s">
        <v>38</v>
      </c>
      <c r="J19" s="52">
        <f t="shared" si="0"/>
        <v>0.9862143724362439</v>
      </c>
      <c r="K19" s="52">
        <f t="shared" si="1"/>
        <v>0.8889963586709149</v>
      </c>
      <c r="L19" s="52">
        <f t="shared" si="2"/>
        <v>0.8767409859647423</v>
      </c>
    </row>
    <row r="20" spans="1:12" ht="12.75">
      <c r="A20" s="2" t="s">
        <v>10</v>
      </c>
      <c r="B20" s="3">
        <v>18</v>
      </c>
      <c r="C20" s="3">
        <v>99453.68108309498</v>
      </c>
      <c r="D20" s="3">
        <v>99565.42468628204</v>
      </c>
      <c r="H20" s="52">
        <f aca="true" t="shared" si="3" ref="H20:H26">H19+1</f>
        <v>4</v>
      </c>
      <c r="I20" s="53" t="s">
        <v>39</v>
      </c>
      <c r="J20" s="52">
        <f t="shared" si="0"/>
        <v>0.9806424288884225</v>
      </c>
      <c r="K20" s="52">
        <f t="shared" si="1"/>
        <v>0.8548041910297257</v>
      </c>
      <c r="L20" s="52">
        <f t="shared" si="2"/>
        <v>0.8382572581153933</v>
      </c>
    </row>
    <row r="21" spans="1:12" ht="12.75">
      <c r="A21" s="2" t="s">
        <v>10</v>
      </c>
      <c r="B21" s="3">
        <v>19</v>
      </c>
      <c r="C21" s="3">
        <v>99419.24425148315</v>
      </c>
      <c r="D21" s="3">
        <v>99552.05603670941</v>
      </c>
      <c r="H21" s="52">
        <f t="shared" si="3"/>
        <v>5</v>
      </c>
      <c r="I21" s="53" t="s">
        <v>40</v>
      </c>
      <c r="J21" s="52">
        <f t="shared" si="0"/>
        <v>0.9746368275575454</v>
      </c>
      <c r="K21" s="52">
        <f t="shared" si="1"/>
        <v>0.8219271067593515</v>
      </c>
      <c r="L21" s="52">
        <f t="shared" si="2"/>
        <v>0.8010804278154864</v>
      </c>
    </row>
    <row r="22" spans="1:12" ht="12.75">
      <c r="A22" s="2" t="s">
        <v>10</v>
      </c>
      <c r="B22" s="3">
        <v>20</v>
      </c>
      <c r="C22" s="3">
        <v>99382.38556086936</v>
      </c>
      <c r="D22" s="3">
        <v>99537.71556303733</v>
      </c>
      <c r="H22" s="52">
        <f t="shared" si="3"/>
        <v>6</v>
      </c>
      <c r="I22" s="53" t="s">
        <v>41</v>
      </c>
      <c r="J22" s="52">
        <f t="shared" si="0"/>
        <v>0.968103583496852</v>
      </c>
      <c r="K22" s="52">
        <f t="shared" si="1"/>
        <v>0.7903145257301457</v>
      </c>
      <c r="L22" s="52">
        <f t="shared" si="2"/>
        <v>0.7651063244489691</v>
      </c>
    </row>
    <row r="23" spans="1:12" ht="12.75">
      <c r="A23" s="2" t="s">
        <v>10</v>
      </c>
      <c r="B23" s="3">
        <v>21</v>
      </c>
      <c r="C23" s="3">
        <v>99343.06392619835</v>
      </c>
      <c r="D23" s="3">
        <v>99521.97068718958</v>
      </c>
      <c r="H23" s="52">
        <f t="shared" si="3"/>
        <v>7</v>
      </c>
      <c r="I23" s="53" t="s">
        <v>42</v>
      </c>
      <c r="J23" s="52">
        <f t="shared" si="0"/>
        <v>0.9609914105206923</v>
      </c>
      <c r="K23" s="52">
        <f t="shared" si="1"/>
        <v>0.7599178132020633</v>
      </c>
      <c r="L23" s="52">
        <f t="shared" si="2"/>
        <v>0.7302744911888508</v>
      </c>
    </row>
    <row r="24" spans="1:12" ht="12.75">
      <c r="A24" s="2" t="s">
        <v>10</v>
      </c>
      <c r="B24" s="3">
        <v>22</v>
      </c>
      <c r="C24" s="3">
        <v>99302.00543787765</v>
      </c>
      <c r="D24" s="3">
        <v>99505.56747598092</v>
      </c>
      <c r="H24" s="52">
        <f t="shared" si="3"/>
        <v>8</v>
      </c>
      <c r="I24" s="53" t="s">
        <v>43</v>
      </c>
      <c r="J24" s="52">
        <f t="shared" si="0"/>
        <v>0.9532476264157473</v>
      </c>
      <c r="K24" s="52">
        <f t="shared" si="1"/>
        <v>0.7306902050019838</v>
      </c>
      <c r="L24" s="52">
        <f t="shared" si="2"/>
        <v>0.6965287035633769</v>
      </c>
    </row>
    <row r="25" spans="1:12" ht="12.75">
      <c r="A25" s="2" t="s">
        <v>10</v>
      </c>
      <c r="B25" s="3">
        <v>23</v>
      </c>
      <c r="C25" s="3">
        <v>99259.28670815834</v>
      </c>
      <c r="D25" s="3">
        <v>99488.67839601322</v>
      </c>
      <c r="H25" s="52">
        <f t="shared" si="3"/>
        <v>9</v>
      </c>
      <c r="I25" s="53" t="s">
        <v>44</v>
      </c>
      <c r="J25" s="52">
        <f t="shared" si="0"/>
        <v>0.9447223897235659</v>
      </c>
      <c r="K25" s="52">
        <f t="shared" si="1"/>
        <v>0.7025867355788304</v>
      </c>
      <c r="L25" s="52">
        <f t="shared" si="2"/>
        <v>0.6637494198241118</v>
      </c>
    </row>
    <row r="26" spans="1:12" ht="12.75">
      <c r="A26" s="2" t="s">
        <v>10</v>
      </c>
      <c r="B26" s="3">
        <v>24</v>
      </c>
      <c r="C26" s="3">
        <v>99214.33019202248</v>
      </c>
      <c r="D26" s="3">
        <v>99471.92450257133</v>
      </c>
      <c r="H26" s="52">
        <f t="shared" si="3"/>
        <v>10</v>
      </c>
      <c r="I26" s="53" t="s">
        <v>45</v>
      </c>
      <c r="J26" s="52">
        <f>C67/C57</f>
        <v>0.9354537844885552</v>
      </c>
      <c r="K26" s="52">
        <f t="shared" si="1"/>
        <v>0.6755641688257985</v>
      </c>
      <c r="L26" s="52">
        <f t="shared" si="2"/>
        <v>0.6319590583929584</v>
      </c>
    </row>
    <row r="27" spans="1:4" ht="12.75">
      <c r="A27" s="2" t="s">
        <v>10</v>
      </c>
      <c r="B27" s="3">
        <v>25</v>
      </c>
      <c r="C27" s="3">
        <v>99169.53095336756</v>
      </c>
      <c r="D27" s="3">
        <v>99453.93699446353</v>
      </c>
    </row>
    <row r="28" spans="1:4" ht="12.75">
      <c r="A28" s="2" t="s">
        <v>10</v>
      </c>
      <c r="B28" s="3">
        <v>26</v>
      </c>
      <c r="C28" s="3">
        <v>99125.07027755523</v>
      </c>
      <c r="D28" s="3">
        <v>99435.14915122591</v>
      </c>
    </row>
    <row r="29" spans="1:4" ht="12.75">
      <c r="A29" s="2" t="s">
        <v>10</v>
      </c>
      <c r="B29" s="3">
        <v>27</v>
      </c>
      <c r="C29" s="3">
        <v>99080.05560064079</v>
      </c>
      <c r="D29" s="3">
        <v>99415.65687893779</v>
      </c>
    </row>
    <row r="30" spans="1:4" ht="12.75">
      <c r="A30" s="2" t="s">
        <v>10</v>
      </c>
      <c r="B30" s="3">
        <v>28</v>
      </c>
      <c r="C30" s="3">
        <v>99036.31373769422</v>
      </c>
      <c r="D30" s="3">
        <v>99395.59082275335</v>
      </c>
    </row>
    <row r="31" spans="1:4" ht="12.75">
      <c r="A31" s="2" t="s">
        <v>10</v>
      </c>
      <c r="B31" s="3">
        <v>29</v>
      </c>
      <c r="C31" s="3">
        <v>98991.69391690283</v>
      </c>
      <c r="D31" s="3">
        <v>99375.47017330311</v>
      </c>
    </row>
    <row r="32" spans="1:4" ht="12.75">
      <c r="A32" s="2" t="s">
        <v>10</v>
      </c>
      <c r="B32" s="3">
        <v>30</v>
      </c>
      <c r="C32" s="3">
        <v>98943.83539256177</v>
      </c>
      <c r="D32" s="3">
        <v>99354.9312511277</v>
      </c>
    </row>
    <row r="33" spans="1:4" ht="12.75">
      <c r="A33" s="2" t="s">
        <v>10</v>
      </c>
      <c r="B33" s="3">
        <v>31</v>
      </c>
      <c r="C33" s="3">
        <v>98893.56301923716</v>
      </c>
      <c r="D33" s="3">
        <v>99333.72592815077</v>
      </c>
    </row>
    <row r="34" spans="1:4" ht="12.75">
      <c r="A34" s="2" t="s">
        <v>10</v>
      </c>
      <c r="B34" s="3">
        <v>32</v>
      </c>
      <c r="C34" s="3">
        <v>98840.67276386321</v>
      </c>
      <c r="D34" s="3">
        <v>99311.1086320942</v>
      </c>
    </row>
    <row r="35" spans="1:4" ht="12.75">
      <c r="A35" s="2" t="s">
        <v>10</v>
      </c>
      <c r="B35" s="3">
        <v>33</v>
      </c>
      <c r="C35" s="3">
        <v>98784.22979768142</v>
      </c>
      <c r="D35" s="3">
        <v>99286.7863484791</v>
      </c>
    </row>
    <row r="36" spans="1:4" ht="12.75">
      <c r="A36" s="2" t="s">
        <v>10</v>
      </c>
      <c r="B36" s="3">
        <v>34</v>
      </c>
      <c r="C36" s="3">
        <v>98725.50652443588</v>
      </c>
      <c r="D36" s="3">
        <v>99260.17153253053</v>
      </c>
    </row>
    <row r="37" spans="1:4" ht="12.75">
      <c r="A37" s="2" t="s">
        <v>10</v>
      </c>
      <c r="B37" s="3">
        <v>35</v>
      </c>
      <c r="C37" s="3">
        <v>98662.9283748703</v>
      </c>
      <c r="D37" s="3">
        <v>99229.8971802131</v>
      </c>
    </row>
    <row r="38" spans="1:4" ht="12.75">
      <c r="A38" s="2" t="s">
        <v>10</v>
      </c>
      <c r="B38" s="3">
        <v>36</v>
      </c>
      <c r="C38" s="3">
        <v>98595.6363112015</v>
      </c>
      <c r="D38" s="3">
        <v>99195.51501313913</v>
      </c>
    </row>
    <row r="39" spans="1:4" ht="12.75">
      <c r="A39" s="2" t="s">
        <v>10</v>
      </c>
      <c r="B39" s="3">
        <v>37</v>
      </c>
      <c r="C39" s="3">
        <v>98524.8032341628</v>
      </c>
      <c r="D39" s="3">
        <v>99156.15423278192</v>
      </c>
    </row>
    <row r="40" spans="1:4" ht="12.75">
      <c r="A40" s="2" t="s">
        <v>10</v>
      </c>
      <c r="B40" s="3">
        <v>38</v>
      </c>
      <c r="C40" s="3">
        <v>98449.51550577141</v>
      </c>
      <c r="D40" s="3">
        <v>99111.35151605339</v>
      </c>
    </row>
    <row r="41" spans="1:4" ht="12.75">
      <c r="A41" s="2" t="s">
        <v>10</v>
      </c>
      <c r="B41" s="3">
        <v>39</v>
      </c>
      <c r="C41" s="3">
        <v>98368.6638411623</v>
      </c>
      <c r="D41" s="3">
        <v>99060.64515750426</v>
      </c>
    </row>
    <row r="42" spans="1:4" ht="12.75">
      <c r="A42" s="2" t="s">
        <v>10</v>
      </c>
      <c r="B42" s="3">
        <v>40</v>
      </c>
      <c r="C42" s="3">
        <v>98281.35673357008</v>
      </c>
      <c r="D42" s="3">
        <v>99005.76258826765</v>
      </c>
    </row>
    <row r="43" spans="1:4" ht="12.75">
      <c r="A43" s="2" t="s">
        <v>10</v>
      </c>
      <c r="B43" s="3">
        <v>41</v>
      </c>
      <c r="C43" s="3">
        <v>98186.90540130841</v>
      </c>
      <c r="D43" s="3">
        <v>98947.68580793338</v>
      </c>
    </row>
    <row r="44" spans="1:4" ht="12.75">
      <c r="A44" s="2" t="s">
        <v>10</v>
      </c>
      <c r="B44" s="3">
        <v>42</v>
      </c>
      <c r="C44" s="3">
        <v>98084.02516182892</v>
      </c>
      <c r="D44" s="3">
        <v>98885.18649166965</v>
      </c>
    </row>
    <row r="45" spans="1:4" ht="12.75">
      <c r="A45" s="2" t="s">
        <v>10</v>
      </c>
      <c r="B45" s="3">
        <v>43</v>
      </c>
      <c r="C45" s="3">
        <v>97972.78316469163</v>
      </c>
      <c r="D45" s="3">
        <v>98817.78535970507</v>
      </c>
    </row>
    <row r="46" spans="1:4" ht="12.75">
      <c r="A46" s="2" t="s">
        <v>10</v>
      </c>
      <c r="B46" s="3">
        <v>44</v>
      </c>
      <c r="C46" s="3">
        <v>97850.76786053833</v>
      </c>
      <c r="D46" s="3">
        <v>98744.80150797195</v>
      </c>
    </row>
    <row r="47" spans="1:4" ht="12.75">
      <c r="A47" s="2" t="s">
        <v>10</v>
      </c>
      <c r="B47" s="3">
        <v>45</v>
      </c>
      <c r="C47" s="3">
        <v>97715.84926479685</v>
      </c>
      <c r="D47" s="3">
        <v>98662.92231856154</v>
      </c>
    </row>
    <row r="48" spans="1:4" ht="12.75">
      <c r="A48" s="2" t="s">
        <v>10</v>
      </c>
      <c r="B48" s="3">
        <v>46</v>
      </c>
      <c r="C48" s="3">
        <v>97566.05868514185</v>
      </c>
      <c r="D48" s="3">
        <v>98569.75492101612</v>
      </c>
    </row>
    <row r="49" spans="1:4" ht="12.75">
      <c r="A49" s="2" t="s">
        <v>10</v>
      </c>
      <c r="B49" s="3">
        <v>47</v>
      </c>
      <c r="C49" s="3">
        <v>97399.42171087115</v>
      </c>
      <c r="D49" s="3">
        <v>98467.21280497179</v>
      </c>
    </row>
    <row r="50" spans="1:4" ht="12.75">
      <c r="A50" s="2" t="s">
        <v>10</v>
      </c>
      <c r="B50" s="3">
        <v>48</v>
      </c>
      <c r="C50" s="3">
        <v>97214.79136707602</v>
      </c>
      <c r="D50" s="3">
        <v>98351.70485631879</v>
      </c>
    </row>
    <row r="51" spans="1:4" ht="12.75">
      <c r="A51" s="2" t="s">
        <v>10</v>
      </c>
      <c r="B51" s="3">
        <v>49</v>
      </c>
      <c r="C51" s="3">
        <v>97013.05900921437</v>
      </c>
      <c r="D51" s="3">
        <v>98223.53684861823</v>
      </c>
    </row>
    <row r="52" spans="1:4" ht="12.75">
      <c r="A52" s="2" t="s">
        <v>10</v>
      </c>
      <c r="B52" s="3">
        <v>50</v>
      </c>
      <c r="C52" s="3">
        <v>96790.70313770407</v>
      </c>
      <c r="D52" s="3">
        <v>98086.0229147948</v>
      </c>
    </row>
    <row r="53" spans="1:4" ht="12.75">
      <c r="A53" s="2" t="s">
        <v>10</v>
      </c>
      <c r="B53" s="3">
        <v>51</v>
      </c>
      <c r="C53" s="3">
        <v>96547.5939286331</v>
      </c>
      <c r="D53" s="3">
        <v>97934.10728250437</v>
      </c>
    </row>
    <row r="54" spans="1:4" ht="12.75">
      <c r="A54" s="2" t="s">
        <v>10</v>
      </c>
      <c r="B54" s="3">
        <v>52</v>
      </c>
      <c r="C54" s="3">
        <v>96287.35278562628</v>
      </c>
      <c r="D54" s="3">
        <v>97768.69559596315</v>
      </c>
    </row>
    <row r="55" spans="1:4" ht="12.75">
      <c r="A55" s="2" t="s">
        <v>10</v>
      </c>
      <c r="B55" s="3">
        <v>53</v>
      </c>
      <c r="C55" s="3">
        <v>95995.07637773962</v>
      </c>
      <c r="D55" s="3">
        <v>97587.53900220642</v>
      </c>
    </row>
    <row r="56" spans="1:4" ht="12.75">
      <c r="A56" s="2" t="s">
        <v>10</v>
      </c>
      <c r="B56" s="3">
        <v>54</v>
      </c>
      <c r="C56" s="3">
        <v>95677.84816848945</v>
      </c>
      <c r="D56" s="3">
        <v>97390.76739206394</v>
      </c>
    </row>
    <row r="57" spans="1:4" ht="12.75">
      <c r="A57" s="2" t="s">
        <v>10</v>
      </c>
      <c r="B57" s="3">
        <v>55</v>
      </c>
      <c r="C57" s="3">
        <v>95324.7194096907</v>
      </c>
      <c r="D57" s="3">
        <v>97179.39923568527</v>
      </c>
    </row>
    <row r="58" spans="1:4" ht="12.75">
      <c r="A58" s="2" t="s">
        <v>10</v>
      </c>
      <c r="B58" s="3">
        <v>56</v>
      </c>
      <c r="C58" s="3">
        <v>94932.105487858</v>
      </c>
      <c r="D58" s="3">
        <v>96950.83911944689</v>
      </c>
    </row>
    <row r="59" spans="1:4" ht="12.75">
      <c r="A59" s="2" t="s">
        <v>10</v>
      </c>
      <c r="B59" s="3">
        <v>57</v>
      </c>
      <c r="C59" s="3">
        <v>94493.1299388716</v>
      </c>
      <c r="D59" s="3">
        <v>96695.53459676007</v>
      </c>
    </row>
    <row r="60" spans="1:4" ht="12.75">
      <c r="A60" s="2" t="s">
        <v>10</v>
      </c>
      <c r="B60" s="3">
        <v>58</v>
      </c>
      <c r="C60" s="3">
        <v>94010.60833028915</v>
      </c>
      <c r="D60" s="3">
        <v>96419.06079033032</v>
      </c>
    </row>
    <row r="61" spans="1:4" ht="12.75">
      <c r="A61" s="2" t="s">
        <v>10</v>
      </c>
      <c r="B61" s="3">
        <v>59</v>
      </c>
      <c r="C61" s="3">
        <v>93479.46437502644</v>
      </c>
      <c r="D61" s="3">
        <v>96115.97325787957</v>
      </c>
    </row>
    <row r="62" spans="1:4" ht="12.75">
      <c r="A62" s="2" t="s">
        <v>10</v>
      </c>
      <c r="B62" s="3">
        <v>60</v>
      </c>
      <c r="C62" s="3">
        <v>92906.98211327412</v>
      </c>
      <c r="D62" s="3">
        <v>95789.48267527827</v>
      </c>
    </row>
    <row r="63" spans="1:4" ht="12.75">
      <c r="A63" s="2" t="s">
        <v>10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10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10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10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10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10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10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10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10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10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10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10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10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10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10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10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10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10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10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10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10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10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10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10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10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10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10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10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10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10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10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10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10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10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10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10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10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10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10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10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10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10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10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10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10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10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10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10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10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10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10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10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10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10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10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10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10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10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10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10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22"/>
  <sheetViews>
    <sheetView zoomScalePageLayoutView="0" workbookViewId="0" topLeftCell="C1">
      <selection activeCell="N7" sqref="N7:N8"/>
    </sheetView>
  </sheetViews>
  <sheetFormatPr defaultColWidth="9.140625" defaultRowHeight="12.75"/>
  <cols>
    <col min="1" max="12" width="9.140625" style="6" customWidth="1"/>
    <col min="13" max="13" width="16.57421875" style="6" customWidth="1"/>
    <col min="14" max="17" width="9.140625" style="6" customWidth="1"/>
    <col min="18" max="18" width="10.00390625" style="6" bestFit="1" customWidth="1"/>
    <col min="19" max="16384" width="9.140625" style="6" customWidth="1"/>
  </cols>
  <sheetData>
    <row r="1" spans="2:7" ht="15">
      <c r="B1" s="1" t="s">
        <v>6</v>
      </c>
      <c r="C1" s="1" t="s">
        <v>7</v>
      </c>
      <c r="D1" s="1" t="s">
        <v>8</v>
      </c>
      <c r="E1" s="1" t="s">
        <v>9</v>
      </c>
      <c r="G1" s="7" t="s">
        <v>26</v>
      </c>
    </row>
    <row r="2" spans="2:7" ht="12.75">
      <c r="B2" s="2" t="s">
        <v>10</v>
      </c>
      <c r="C2" s="3">
        <v>0</v>
      </c>
      <c r="D2" s="3">
        <v>100000</v>
      </c>
      <c r="E2" s="3">
        <v>100000</v>
      </c>
      <c r="G2" s="6" t="s">
        <v>0</v>
      </c>
    </row>
    <row r="3" spans="2:7" ht="12.75">
      <c r="B3" s="2" t="s">
        <v>10</v>
      </c>
      <c r="C3" s="3">
        <v>1</v>
      </c>
      <c r="D3" s="3">
        <v>99676.80799999999</v>
      </c>
      <c r="E3" s="3">
        <v>99725.837</v>
      </c>
      <c r="G3" s="8" t="s">
        <v>1</v>
      </c>
    </row>
    <row r="4" spans="2:7" ht="12.75">
      <c r="B4" s="2" t="s">
        <v>10</v>
      </c>
      <c r="C4" s="3">
        <v>2</v>
      </c>
      <c r="D4" s="3">
        <v>99659.35259738303</v>
      </c>
      <c r="E4" s="3">
        <v>99705.15984495642</v>
      </c>
      <c r="G4" s="18" t="s">
        <v>11</v>
      </c>
    </row>
    <row r="5" spans="2:5" ht="12.75">
      <c r="B5" s="2" t="s">
        <v>10</v>
      </c>
      <c r="C5" s="3">
        <v>3</v>
      </c>
      <c r="D5" s="3">
        <v>99644.91195719167</v>
      </c>
      <c r="E5" s="3">
        <v>99690.00864886638</v>
      </c>
    </row>
    <row r="6" spans="2:15" ht="12.75">
      <c r="B6" s="2" t="s">
        <v>10</v>
      </c>
      <c r="C6" s="3">
        <v>4</v>
      </c>
      <c r="D6" s="3">
        <v>99633.07314520203</v>
      </c>
      <c r="E6" s="3">
        <v>99678.89321290202</v>
      </c>
      <c r="G6" s="6" t="s">
        <v>2</v>
      </c>
      <c r="O6" s="38"/>
    </row>
    <row r="7" spans="2:15" ht="12.75">
      <c r="B7" s="2" t="s">
        <v>10</v>
      </c>
      <c r="C7" s="3">
        <v>5</v>
      </c>
      <c r="D7" s="3">
        <v>99623.271243466</v>
      </c>
      <c r="E7" s="3">
        <v>99670.43944596863</v>
      </c>
      <c r="G7" s="6" t="s">
        <v>12</v>
      </c>
      <c r="N7" s="44">
        <f>SUM(L12:L83)</f>
        <v>17.59362824670962</v>
      </c>
      <c r="O7" s="38"/>
    </row>
    <row r="8" spans="2:17" ht="12.75">
      <c r="B8" s="2" t="s">
        <v>10</v>
      </c>
      <c r="C8" s="3">
        <v>6</v>
      </c>
      <c r="D8" s="3">
        <v>99614.68570995024</v>
      </c>
      <c r="E8" s="3">
        <v>99662.91034097289</v>
      </c>
      <c r="G8" s="6" t="s">
        <v>14</v>
      </c>
      <c r="N8" s="44">
        <f>SUM(M12:M83)</f>
        <v>17593.62824670962</v>
      </c>
      <c r="O8" s="38"/>
      <c r="P8" s="38"/>
      <c r="Q8" s="38"/>
    </row>
    <row r="9" spans="2:16" ht="12.75">
      <c r="B9" s="2" t="s">
        <v>10</v>
      </c>
      <c r="C9" s="3">
        <v>7</v>
      </c>
      <c r="D9" s="3">
        <v>99606.97951786371</v>
      </c>
      <c r="E9" s="3">
        <v>99655.68976311869</v>
      </c>
      <c r="O9" s="38"/>
      <c r="P9" s="38"/>
    </row>
    <row r="10" spans="2:15" ht="12.75">
      <c r="B10" s="2" t="s">
        <v>10</v>
      </c>
      <c r="C10" s="3">
        <v>8</v>
      </c>
      <c r="D10" s="3">
        <v>99599.03187696799</v>
      </c>
      <c r="E10" s="3">
        <v>99648.72682007494</v>
      </c>
      <c r="K10" s="6">
        <v>1.04</v>
      </c>
      <c r="N10" s="38"/>
      <c r="O10" s="38"/>
    </row>
    <row r="11" spans="2:13" ht="12.75">
      <c r="B11" s="2" t="s">
        <v>10</v>
      </c>
      <c r="C11" s="3">
        <v>9</v>
      </c>
      <c r="D11" s="3">
        <v>99590.63069862917</v>
      </c>
      <c r="E11" s="3">
        <v>99642.06629917429</v>
      </c>
      <c r="H11" s="51" t="s">
        <v>116</v>
      </c>
      <c r="I11" s="51" t="s">
        <v>108</v>
      </c>
      <c r="J11" s="51" t="s">
        <v>106</v>
      </c>
      <c r="K11" s="51" t="s">
        <v>111</v>
      </c>
      <c r="L11" s="51" t="s">
        <v>107</v>
      </c>
      <c r="M11" s="51" t="s">
        <v>189</v>
      </c>
    </row>
    <row r="12" spans="2:13" ht="12.75">
      <c r="B12" s="2" t="s">
        <v>10</v>
      </c>
      <c r="C12" s="3">
        <v>10</v>
      </c>
      <c r="D12" s="3">
        <v>99582.24217980543</v>
      </c>
      <c r="E12" s="3">
        <v>99636.01702932926</v>
      </c>
      <c r="H12" s="55">
        <v>1</v>
      </c>
      <c r="I12" s="45" t="s">
        <v>117</v>
      </c>
      <c r="J12" s="45">
        <f>D51/$D$50</f>
        <v>0.99792488</v>
      </c>
      <c r="K12" s="45">
        <f>$K$10^(-H12)</f>
        <v>0.9615384615384615</v>
      </c>
      <c r="L12" s="45">
        <f>J12*K12</f>
        <v>0.9595431538461537</v>
      </c>
      <c r="M12" s="45">
        <f>L12*1000</f>
        <v>959.5431538461537</v>
      </c>
    </row>
    <row r="13" spans="2:18" ht="12.75">
      <c r="B13" s="2" t="s">
        <v>10</v>
      </c>
      <c r="C13" s="3">
        <v>11</v>
      </c>
      <c r="D13" s="3">
        <v>99573.97784952693</v>
      </c>
      <c r="E13" s="3">
        <v>99630.09964627789</v>
      </c>
      <c r="H13" s="55">
        <v>2</v>
      </c>
      <c r="I13" s="45" t="s">
        <v>118</v>
      </c>
      <c r="J13" s="45">
        <f aca="true" t="shared" si="0" ref="J13:J80">D52/$D$50</f>
        <v>0.9956376162165423</v>
      </c>
      <c r="K13" s="45">
        <f aca="true" t="shared" si="1" ref="K13:K76">$K$10^(-H13)</f>
        <v>0.9245562130177514</v>
      </c>
      <c r="L13" s="45">
        <f aca="true" t="shared" si="2" ref="L13:L76">J13*K13</f>
        <v>0.9205229439871877</v>
      </c>
      <c r="M13" s="45">
        <f aca="true" t="shared" si="3" ref="M13:M76">L13*1000</f>
        <v>920.5229439871877</v>
      </c>
      <c r="N13" s="23"/>
      <c r="O13" s="23"/>
      <c r="P13" s="23"/>
      <c r="R13" s="38"/>
    </row>
    <row r="14" spans="2:13" ht="12.75">
      <c r="B14" s="2" t="s">
        <v>10</v>
      </c>
      <c r="C14" s="3">
        <v>12</v>
      </c>
      <c r="D14" s="3">
        <v>99565.5518995213</v>
      </c>
      <c r="E14" s="3">
        <v>99623.82892780616</v>
      </c>
      <c r="G14" s="31"/>
      <c r="H14" s="56">
        <v>3</v>
      </c>
      <c r="I14" s="45" t="s">
        <v>119</v>
      </c>
      <c r="J14" s="45">
        <f t="shared" si="0"/>
        <v>0.9931368732158913</v>
      </c>
      <c r="K14" s="45">
        <f t="shared" si="1"/>
        <v>0.8889963586709149</v>
      </c>
      <c r="L14" s="45">
        <f t="shared" si="2"/>
        <v>0.8828950639507454</v>
      </c>
      <c r="M14" s="45">
        <f t="shared" si="3"/>
        <v>882.8950639507453</v>
      </c>
    </row>
    <row r="15" spans="2:13" ht="12.75">
      <c r="B15" s="2" t="s">
        <v>10</v>
      </c>
      <c r="C15" s="3">
        <v>13</v>
      </c>
      <c r="D15" s="3">
        <v>99555.89702795362</v>
      </c>
      <c r="E15" s="3">
        <v>99616.82537263253</v>
      </c>
      <c r="G15" s="31"/>
      <c r="H15" s="57">
        <f>H14+1</f>
        <v>4</v>
      </c>
      <c r="I15" s="45" t="s">
        <v>120</v>
      </c>
      <c r="J15" s="45">
        <f t="shared" si="0"/>
        <v>0.990459902568244</v>
      </c>
      <c r="K15" s="45">
        <f t="shared" si="1"/>
        <v>0.8548041910297257</v>
      </c>
      <c r="L15" s="45">
        <f t="shared" si="2"/>
        <v>0.8466492757622288</v>
      </c>
      <c r="M15" s="45">
        <f t="shared" si="3"/>
        <v>846.6492757622289</v>
      </c>
    </row>
    <row r="16" spans="2:13" ht="12.75">
      <c r="B16" s="2" t="s">
        <v>10</v>
      </c>
      <c r="C16" s="3">
        <v>14</v>
      </c>
      <c r="D16" s="3">
        <v>99543.8149242903</v>
      </c>
      <c r="E16" s="3">
        <v>99608.50936005042</v>
      </c>
      <c r="G16" s="31"/>
      <c r="H16" s="57">
        <f aca="true" t="shared" si="4" ref="H16:H64">H15+1</f>
        <v>5</v>
      </c>
      <c r="I16" s="45" t="s">
        <v>121</v>
      </c>
      <c r="J16" s="45">
        <f t="shared" si="0"/>
        <v>0.9874534011523942</v>
      </c>
      <c r="K16" s="45">
        <f t="shared" si="1"/>
        <v>0.8219271067593515</v>
      </c>
      <c r="L16" s="45">
        <f t="shared" si="2"/>
        <v>0.8116147170688687</v>
      </c>
      <c r="M16" s="45">
        <f t="shared" si="3"/>
        <v>811.6147170688687</v>
      </c>
    </row>
    <row r="17" spans="2:20" ht="12.75">
      <c r="B17" s="2" t="s">
        <v>10</v>
      </c>
      <c r="C17" s="3">
        <v>15</v>
      </c>
      <c r="D17" s="3">
        <v>99528.625533571</v>
      </c>
      <c r="E17" s="3">
        <v>99599.22684306315</v>
      </c>
      <c r="H17" s="57">
        <f t="shared" si="4"/>
        <v>6</v>
      </c>
      <c r="I17" s="45" t="s">
        <v>122</v>
      </c>
      <c r="J17" s="45">
        <f t="shared" si="0"/>
        <v>0.9841902330193439</v>
      </c>
      <c r="K17" s="45">
        <f t="shared" si="1"/>
        <v>0.7903145257301457</v>
      </c>
      <c r="L17" s="45">
        <f t="shared" si="2"/>
        <v>0.7778198372369244</v>
      </c>
      <c r="M17" s="45">
        <f t="shared" si="3"/>
        <v>777.8198372369244</v>
      </c>
      <c r="S17" s="32"/>
      <c r="T17" s="38"/>
    </row>
    <row r="18" spans="2:20" ht="12.75">
      <c r="B18" s="2" t="s">
        <v>10</v>
      </c>
      <c r="C18" s="3">
        <v>16</v>
      </c>
      <c r="D18" s="3">
        <v>99509.08408323374</v>
      </c>
      <c r="E18" s="3">
        <v>99588.97907861328</v>
      </c>
      <c r="H18" s="57">
        <f t="shared" si="4"/>
        <v>7</v>
      </c>
      <c r="I18" s="45" t="s">
        <v>123</v>
      </c>
      <c r="J18" s="45">
        <f t="shared" si="0"/>
        <v>0.9805577738654138</v>
      </c>
      <c r="K18" s="45">
        <f t="shared" si="1"/>
        <v>0.7599178132020633</v>
      </c>
      <c r="L18" s="45">
        <f t="shared" si="2"/>
        <v>0.7451433192340885</v>
      </c>
      <c r="M18" s="45">
        <f t="shared" si="3"/>
        <v>745.1433192340885</v>
      </c>
      <c r="S18" s="32"/>
      <c r="T18" s="38"/>
    </row>
    <row r="19" spans="2:20" ht="12.75">
      <c r="B19" s="2" t="s">
        <v>10</v>
      </c>
      <c r="C19" s="3">
        <v>17</v>
      </c>
      <c r="D19" s="3">
        <v>99484.11924421895</v>
      </c>
      <c r="E19" s="3">
        <v>99577.8340759646</v>
      </c>
      <c r="H19" s="57">
        <f t="shared" si="4"/>
        <v>8</v>
      </c>
      <c r="I19" s="45" t="s">
        <v>124</v>
      </c>
      <c r="J19" s="45">
        <f t="shared" si="0"/>
        <v>0.9765191505621942</v>
      </c>
      <c r="K19" s="45">
        <f t="shared" si="1"/>
        <v>0.7306902050019838</v>
      </c>
      <c r="L19" s="45">
        <f t="shared" si="2"/>
        <v>0.7135329783126527</v>
      </c>
      <c r="M19" s="45">
        <f t="shared" si="3"/>
        <v>713.5329783126527</v>
      </c>
      <c r="S19" s="32"/>
      <c r="T19" s="38"/>
    </row>
    <row r="20" spans="2:20" ht="12.75">
      <c r="B20" s="2" t="s">
        <v>10</v>
      </c>
      <c r="C20" s="3">
        <v>18</v>
      </c>
      <c r="D20" s="3">
        <v>99453.68108309498</v>
      </c>
      <c r="E20" s="3">
        <v>99565.42468628204</v>
      </c>
      <c r="H20" s="57">
        <f t="shared" si="4"/>
        <v>9</v>
      </c>
      <c r="I20" s="45" t="s">
        <v>125</v>
      </c>
      <c r="J20" s="45">
        <f t="shared" si="0"/>
        <v>0.9720036283580796</v>
      </c>
      <c r="K20" s="45">
        <f t="shared" si="1"/>
        <v>0.7025867355788304</v>
      </c>
      <c r="L20" s="45">
        <f t="shared" si="2"/>
        <v>0.6829168562188819</v>
      </c>
      <c r="M20" s="45">
        <f t="shared" si="3"/>
        <v>682.9168562188819</v>
      </c>
      <c r="S20" s="32"/>
      <c r="T20" s="38"/>
    </row>
    <row r="21" spans="2:13" ht="12.75">
      <c r="B21" s="2" t="s">
        <v>10</v>
      </c>
      <c r="C21" s="3">
        <v>19</v>
      </c>
      <c r="D21" s="3">
        <v>99419.24425148315</v>
      </c>
      <c r="E21" s="3">
        <v>99552.05603670941</v>
      </c>
      <c r="H21" s="57">
        <f t="shared" si="4"/>
        <v>10</v>
      </c>
      <c r="I21" s="45" t="s">
        <v>126</v>
      </c>
      <c r="J21" s="45">
        <f t="shared" si="0"/>
        <v>0.9670401695901594</v>
      </c>
      <c r="K21" s="45">
        <f t="shared" si="1"/>
        <v>0.6755641688257985</v>
      </c>
      <c r="L21" s="45">
        <f t="shared" si="2"/>
        <v>0.6532976883903352</v>
      </c>
      <c r="M21" s="45">
        <f t="shared" si="3"/>
        <v>653.2976883903352</v>
      </c>
    </row>
    <row r="22" spans="2:13" ht="12.75">
      <c r="B22" s="2" t="s">
        <v>10</v>
      </c>
      <c r="C22" s="3">
        <v>20</v>
      </c>
      <c r="D22" s="3">
        <v>99382.38556086936</v>
      </c>
      <c r="E22" s="3">
        <v>99537.71556303733</v>
      </c>
      <c r="H22" s="57">
        <f t="shared" si="4"/>
        <v>11</v>
      </c>
      <c r="I22" s="45" t="s">
        <v>127</v>
      </c>
      <c r="J22" s="45">
        <f t="shared" si="0"/>
        <v>0.9615765570288038</v>
      </c>
      <c r="K22" s="45">
        <f t="shared" si="1"/>
        <v>0.6495809315632679</v>
      </c>
      <c r="L22" s="45">
        <f t="shared" si="2"/>
        <v>0.6246217956841702</v>
      </c>
      <c r="M22" s="45">
        <f t="shared" si="3"/>
        <v>624.6217956841703</v>
      </c>
    </row>
    <row r="23" spans="2:13" ht="12.75">
      <c r="B23" s="2" t="s">
        <v>10</v>
      </c>
      <c r="C23" s="3">
        <v>21</v>
      </c>
      <c r="D23" s="3">
        <v>99343.06392619835</v>
      </c>
      <c r="E23" s="3">
        <v>99521.97068718958</v>
      </c>
      <c r="H23" s="57">
        <f t="shared" si="4"/>
        <v>12</v>
      </c>
      <c r="I23" s="45" t="s">
        <v>128</v>
      </c>
      <c r="J23" s="45">
        <f t="shared" si="0"/>
        <v>0.9556877179570759</v>
      </c>
      <c r="K23" s="45">
        <f t="shared" si="1"/>
        <v>0.6245970495800651</v>
      </c>
      <c r="L23" s="45">
        <f t="shared" si="2"/>
        <v>0.596919728955895</v>
      </c>
      <c r="M23" s="45">
        <f t="shared" si="3"/>
        <v>596.9197289558949</v>
      </c>
    </row>
    <row r="24" spans="2:13" ht="12.75">
      <c r="B24" s="2" t="s">
        <v>10</v>
      </c>
      <c r="C24" s="3">
        <v>22</v>
      </c>
      <c r="D24" s="3">
        <v>99302.00543787765</v>
      </c>
      <c r="E24" s="3">
        <v>99505.56747598092</v>
      </c>
      <c r="H24" s="57">
        <f t="shared" si="4"/>
        <v>13</v>
      </c>
      <c r="I24" s="45" t="s">
        <v>129</v>
      </c>
      <c r="J24" s="45">
        <f t="shared" si="0"/>
        <v>0.9492814947048029</v>
      </c>
      <c r="K24" s="45">
        <f t="shared" si="1"/>
        <v>0.600574086134678</v>
      </c>
      <c r="L24" s="45">
        <f t="shared" si="2"/>
        <v>0.5701138661668982</v>
      </c>
      <c r="M24" s="45">
        <f t="shared" si="3"/>
        <v>570.1138661668982</v>
      </c>
    </row>
    <row r="25" spans="2:13" ht="12.75">
      <c r="B25" s="2" t="s">
        <v>10</v>
      </c>
      <c r="C25" s="3">
        <v>23</v>
      </c>
      <c r="D25" s="3">
        <v>99259.28670815834</v>
      </c>
      <c r="E25" s="3">
        <v>99488.67839601322</v>
      </c>
      <c r="H25" s="57">
        <f t="shared" si="4"/>
        <v>14</v>
      </c>
      <c r="I25" s="45" t="s">
        <v>130</v>
      </c>
      <c r="J25" s="45">
        <f t="shared" si="0"/>
        <v>0.942307598203954</v>
      </c>
      <c r="K25" s="45">
        <f t="shared" si="1"/>
        <v>0.5774750828218058</v>
      </c>
      <c r="L25" s="45">
        <f t="shared" si="2"/>
        <v>0.5441591583164452</v>
      </c>
      <c r="M25" s="45">
        <f t="shared" si="3"/>
        <v>544.1591583164452</v>
      </c>
    </row>
    <row r="26" spans="2:13" ht="12.75">
      <c r="B26" s="2" t="s">
        <v>10</v>
      </c>
      <c r="C26" s="3">
        <v>24</v>
      </c>
      <c r="D26" s="3">
        <v>99214.33019202248</v>
      </c>
      <c r="E26" s="3">
        <v>99471.92450257133</v>
      </c>
      <c r="H26" s="57">
        <f t="shared" si="4"/>
        <v>15</v>
      </c>
      <c r="I26" s="45" t="s">
        <v>131</v>
      </c>
      <c r="J26" s="45">
        <f t="shared" si="0"/>
        <v>0.9347143705007148</v>
      </c>
      <c r="K26" s="45">
        <f t="shared" si="1"/>
        <v>0.5552645027132748</v>
      </c>
      <c r="L26" s="45">
        <f t="shared" si="2"/>
        <v>0.5190137101150311</v>
      </c>
      <c r="M26" s="45">
        <f t="shared" si="3"/>
        <v>519.013710115031</v>
      </c>
    </row>
    <row r="27" spans="2:13" ht="12.75">
      <c r="B27" s="2" t="s">
        <v>10</v>
      </c>
      <c r="C27" s="3">
        <v>25</v>
      </c>
      <c r="D27" s="3">
        <v>99169.53095336756</v>
      </c>
      <c r="E27" s="3">
        <v>99453.93699446353</v>
      </c>
      <c r="H27" s="57">
        <f t="shared" si="4"/>
        <v>16</v>
      </c>
      <c r="I27" s="45" t="s">
        <v>132</v>
      </c>
      <c r="J27" s="45">
        <f t="shared" si="0"/>
        <v>0.9263548833881536</v>
      </c>
      <c r="K27" s="45">
        <f t="shared" si="1"/>
        <v>0.533908175685841</v>
      </c>
      <c r="L27" s="45">
        <f t="shared" si="2"/>
        <v>0.4945884458274391</v>
      </c>
      <c r="M27" s="45">
        <f t="shared" si="3"/>
        <v>494.5884458274391</v>
      </c>
    </row>
    <row r="28" spans="2:13" ht="12.75">
      <c r="B28" s="2" t="s">
        <v>10</v>
      </c>
      <c r="C28" s="3">
        <v>26</v>
      </c>
      <c r="D28" s="3">
        <v>99125.07027755523</v>
      </c>
      <c r="E28" s="3">
        <v>99435.14915122591</v>
      </c>
      <c r="H28" s="57">
        <f t="shared" si="4"/>
        <v>17</v>
      </c>
      <c r="I28" s="45" t="s">
        <v>133</v>
      </c>
      <c r="J28" s="45">
        <f t="shared" si="0"/>
        <v>0.9172664804720743</v>
      </c>
      <c r="K28" s="45">
        <f t="shared" si="1"/>
        <v>0.5133732458517702</v>
      </c>
      <c r="L28" s="45">
        <f t="shared" si="2"/>
        <v>0.4709000703909782</v>
      </c>
      <c r="M28" s="45">
        <f t="shared" si="3"/>
        <v>470.9000703909782</v>
      </c>
    </row>
    <row r="29" spans="2:13" ht="12.75">
      <c r="B29" s="2" t="s">
        <v>10</v>
      </c>
      <c r="C29" s="3">
        <v>27</v>
      </c>
      <c r="D29" s="3">
        <v>99080.05560064079</v>
      </c>
      <c r="E29" s="3">
        <v>99415.65687893779</v>
      </c>
      <c r="H29" s="57">
        <f t="shared" si="4"/>
        <v>18</v>
      </c>
      <c r="I29" s="45" t="s">
        <v>134</v>
      </c>
      <c r="J29" s="45">
        <f t="shared" si="0"/>
        <v>0.9071657988237304</v>
      </c>
      <c r="K29" s="45">
        <f t="shared" si="1"/>
        <v>0.4936281210113175</v>
      </c>
      <c r="L29" s="45">
        <f t="shared" si="2"/>
        <v>0.44780254871908887</v>
      </c>
      <c r="M29" s="45">
        <f t="shared" si="3"/>
        <v>447.80254871908886</v>
      </c>
    </row>
    <row r="30" spans="2:13" ht="12.75">
      <c r="B30" s="2" t="s">
        <v>10</v>
      </c>
      <c r="C30" s="3">
        <v>28</v>
      </c>
      <c r="D30" s="3">
        <v>99036.31373769422</v>
      </c>
      <c r="E30" s="3">
        <v>99395.59082275335</v>
      </c>
      <c r="H30" s="57">
        <f t="shared" si="4"/>
        <v>19</v>
      </c>
      <c r="I30" s="45" t="s">
        <v>135</v>
      </c>
      <c r="J30" s="45">
        <f t="shared" si="0"/>
        <v>0.896021920144556</v>
      </c>
      <c r="K30" s="45">
        <f t="shared" si="1"/>
        <v>0.47464242404934376</v>
      </c>
      <c r="L30" s="45">
        <f t="shared" si="2"/>
        <v>0.42529001617875956</v>
      </c>
      <c r="M30" s="45">
        <f t="shared" si="3"/>
        <v>425.2900161787596</v>
      </c>
    </row>
    <row r="31" spans="2:13" ht="12.75">
      <c r="B31" s="2" t="s">
        <v>10</v>
      </c>
      <c r="C31" s="3">
        <v>29</v>
      </c>
      <c r="D31" s="3">
        <v>98991.69391690283</v>
      </c>
      <c r="E31" s="3">
        <v>99375.47017330311</v>
      </c>
      <c r="H31" s="57">
        <f t="shared" si="4"/>
        <v>20</v>
      </c>
      <c r="I31" s="45" t="s">
        <v>136</v>
      </c>
      <c r="J31" s="45">
        <f t="shared" si="0"/>
        <v>0.8837302018418208</v>
      </c>
      <c r="K31" s="45">
        <f t="shared" si="1"/>
        <v>0.45638694620129205</v>
      </c>
      <c r="L31" s="45">
        <f t="shared" si="2"/>
        <v>0.40332292808444004</v>
      </c>
      <c r="M31" s="45">
        <f t="shared" si="3"/>
        <v>403.32292808444004</v>
      </c>
    </row>
    <row r="32" spans="2:13" ht="12.75">
      <c r="B32" s="2" t="s">
        <v>10</v>
      </c>
      <c r="C32" s="3">
        <v>30</v>
      </c>
      <c r="D32" s="3">
        <v>98943.83539256177</v>
      </c>
      <c r="E32" s="3">
        <v>99354.9312511277</v>
      </c>
      <c r="H32" s="57">
        <f t="shared" si="4"/>
        <v>21</v>
      </c>
      <c r="I32" s="45" t="s">
        <v>137</v>
      </c>
      <c r="J32" s="45">
        <f t="shared" si="0"/>
        <v>0.8710950692809876</v>
      </c>
      <c r="K32" s="45">
        <f t="shared" si="1"/>
        <v>0.43883360211662686</v>
      </c>
      <c r="L32" s="45">
        <f t="shared" si="2"/>
        <v>0.3822657870386084</v>
      </c>
      <c r="M32" s="45">
        <f t="shared" si="3"/>
        <v>382.26578703860844</v>
      </c>
    </row>
    <row r="33" spans="2:13" ht="12.75">
      <c r="B33" s="2" t="s">
        <v>10</v>
      </c>
      <c r="C33" s="3">
        <v>31</v>
      </c>
      <c r="D33" s="3">
        <v>98893.56301923716</v>
      </c>
      <c r="E33" s="3">
        <v>99333.72592815077</v>
      </c>
      <c r="H33" s="57">
        <f t="shared" si="4"/>
        <v>22</v>
      </c>
      <c r="I33" s="45" t="s">
        <v>138</v>
      </c>
      <c r="J33" s="45">
        <f t="shared" si="0"/>
        <v>0.8576997787202671</v>
      </c>
      <c r="K33" s="45">
        <f t="shared" si="1"/>
        <v>0.4219553866506028</v>
      </c>
      <c r="L33" s="45">
        <f t="shared" si="2"/>
        <v>0.3619110417600468</v>
      </c>
      <c r="M33" s="45">
        <f t="shared" si="3"/>
        <v>361.91104176004677</v>
      </c>
    </row>
    <row r="34" spans="2:13" ht="12.75">
      <c r="B34" s="2" t="s">
        <v>10</v>
      </c>
      <c r="C34" s="3">
        <v>32</v>
      </c>
      <c r="D34" s="3">
        <v>98840.67276386321</v>
      </c>
      <c r="E34" s="3">
        <v>99311.1086320942</v>
      </c>
      <c r="H34" s="57">
        <f t="shared" si="4"/>
        <v>23</v>
      </c>
      <c r="I34" s="45" t="s">
        <v>139</v>
      </c>
      <c r="J34" s="45">
        <f t="shared" si="0"/>
        <v>0.8432888957321606</v>
      </c>
      <c r="K34" s="45">
        <f t="shared" si="1"/>
        <v>0.4057263333178873</v>
      </c>
      <c r="L34" s="45">
        <f t="shared" si="2"/>
        <v>0.3421445115930997</v>
      </c>
      <c r="M34" s="45">
        <f t="shared" si="3"/>
        <v>342.1445115930997</v>
      </c>
    </row>
    <row r="35" spans="2:13" ht="12.75">
      <c r="B35" s="2" t="s">
        <v>10</v>
      </c>
      <c r="C35" s="3">
        <v>33</v>
      </c>
      <c r="D35" s="3">
        <v>98784.22979768142</v>
      </c>
      <c r="E35" s="3">
        <v>99286.7863484791</v>
      </c>
      <c r="H35" s="57">
        <f t="shared" si="4"/>
        <v>24</v>
      </c>
      <c r="I35" s="45" t="s">
        <v>140</v>
      </c>
      <c r="J35" s="45">
        <f t="shared" si="0"/>
        <v>0.8272583533042952</v>
      </c>
      <c r="K35" s="45">
        <f t="shared" si="1"/>
        <v>0.3901214743441224</v>
      </c>
      <c r="L35" s="45">
        <f t="shared" si="2"/>
        <v>0.3227312484545626</v>
      </c>
      <c r="M35" s="45">
        <f t="shared" si="3"/>
        <v>322.7312484545626</v>
      </c>
    </row>
    <row r="36" spans="2:13" ht="12.75">
      <c r="B36" s="2" t="s">
        <v>10</v>
      </c>
      <c r="C36" s="3">
        <v>34</v>
      </c>
      <c r="D36" s="3">
        <v>98725.50652443588</v>
      </c>
      <c r="E36" s="3">
        <v>99260.17153253053</v>
      </c>
      <c r="H36" s="57">
        <f t="shared" si="4"/>
        <v>25</v>
      </c>
      <c r="I36" s="45" t="s">
        <v>141</v>
      </c>
      <c r="J36" s="45">
        <f t="shared" si="0"/>
        <v>0.8095548011838279</v>
      </c>
      <c r="K36" s="45">
        <f t="shared" si="1"/>
        <v>0.37511680225396377</v>
      </c>
      <c r="L36" s="45">
        <f t="shared" si="2"/>
        <v>0.3036776082694209</v>
      </c>
      <c r="M36" s="45">
        <f t="shared" si="3"/>
        <v>303.67760826942094</v>
      </c>
    </row>
    <row r="37" spans="2:13" ht="12.75">
      <c r="B37" s="2" t="s">
        <v>10</v>
      </c>
      <c r="C37" s="3">
        <v>35</v>
      </c>
      <c r="D37" s="3">
        <v>98662.9283748703</v>
      </c>
      <c r="E37" s="3">
        <v>99229.8971802131</v>
      </c>
      <c r="H37" s="57">
        <f t="shared" si="4"/>
        <v>26</v>
      </c>
      <c r="I37" s="45" t="s">
        <v>142</v>
      </c>
      <c r="J37" s="45">
        <f t="shared" si="0"/>
        <v>0.7896071927806021</v>
      </c>
      <c r="K37" s="45">
        <f t="shared" si="1"/>
        <v>0.3606892329365037</v>
      </c>
      <c r="L37" s="45">
        <f t="shared" si="2"/>
        <v>0.2848028126851814</v>
      </c>
      <c r="M37" s="45">
        <f t="shared" si="3"/>
        <v>284.8028126851814</v>
      </c>
    </row>
    <row r="38" spans="2:13" ht="12.75">
      <c r="B38" s="2" t="s">
        <v>10</v>
      </c>
      <c r="C38" s="3">
        <v>36</v>
      </c>
      <c r="D38" s="3">
        <v>98595.6363112015</v>
      </c>
      <c r="E38" s="3">
        <v>99195.51501313913</v>
      </c>
      <c r="H38" s="57">
        <f t="shared" si="4"/>
        <v>27</v>
      </c>
      <c r="I38" s="45" t="s">
        <v>143</v>
      </c>
      <c r="J38" s="45">
        <f t="shared" si="0"/>
        <v>0.7681641381930645</v>
      </c>
      <c r="K38" s="45">
        <f t="shared" si="1"/>
        <v>0.3468165701312535</v>
      </c>
      <c r="L38" s="45">
        <f t="shared" si="2"/>
        <v>0.26641205170594884</v>
      </c>
      <c r="M38" s="45">
        <f t="shared" si="3"/>
        <v>266.41205170594884</v>
      </c>
    </row>
    <row r="39" spans="2:13" ht="12.75">
      <c r="B39" s="2" t="s">
        <v>10</v>
      </c>
      <c r="C39" s="3">
        <v>37</v>
      </c>
      <c r="D39" s="3">
        <v>98524.8032341628</v>
      </c>
      <c r="E39" s="3">
        <v>99156.15423278192</v>
      </c>
      <c r="H39" s="57">
        <f t="shared" si="4"/>
        <v>28</v>
      </c>
      <c r="I39" s="45" t="s">
        <v>144</v>
      </c>
      <c r="J39" s="45">
        <f t="shared" si="0"/>
        <v>0.7453942782618767</v>
      </c>
      <c r="K39" s="45">
        <f t="shared" si="1"/>
        <v>0.3334774712800514</v>
      </c>
      <c r="L39" s="45">
        <f t="shared" si="2"/>
        <v>0.2485721990213896</v>
      </c>
      <c r="M39" s="45">
        <f t="shared" si="3"/>
        <v>248.5721990213896</v>
      </c>
    </row>
    <row r="40" spans="2:13" ht="12.75">
      <c r="B40" s="2" t="s">
        <v>10</v>
      </c>
      <c r="C40" s="3">
        <v>38</v>
      </c>
      <c r="D40" s="3">
        <v>98449.51550577141</v>
      </c>
      <c r="E40" s="3">
        <v>99111.35151605339</v>
      </c>
      <c r="H40" s="57">
        <f t="shared" si="4"/>
        <v>29</v>
      </c>
      <c r="I40" s="45" t="s">
        <v>145</v>
      </c>
      <c r="J40" s="45">
        <f t="shared" si="0"/>
        <v>0.7213121991828765</v>
      </c>
      <c r="K40" s="45">
        <f t="shared" si="1"/>
        <v>0.3206514146923571</v>
      </c>
      <c r="L40" s="45">
        <f t="shared" si="2"/>
        <v>0.2312897771028446</v>
      </c>
      <c r="M40" s="45">
        <f t="shared" si="3"/>
        <v>231.2897771028446</v>
      </c>
    </row>
    <row r="41" spans="2:13" ht="12.75">
      <c r="B41" s="2" t="s">
        <v>10</v>
      </c>
      <c r="C41" s="3">
        <v>39</v>
      </c>
      <c r="D41" s="3">
        <v>98368.6638411623</v>
      </c>
      <c r="E41" s="3">
        <v>99060.64515750426</v>
      </c>
      <c r="H41" s="57">
        <f t="shared" si="4"/>
        <v>30</v>
      </c>
      <c r="I41" s="45" t="s">
        <v>146</v>
      </c>
      <c r="J41" s="45">
        <f t="shared" si="0"/>
        <v>0.6962270671269177</v>
      </c>
      <c r="K41" s="45">
        <f t="shared" si="1"/>
        <v>0.30831866797342034</v>
      </c>
      <c r="L41" s="45">
        <f t="shared" si="2"/>
        <v>0.21465980194361237</v>
      </c>
      <c r="M41" s="45">
        <f t="shared" si="3"/>
        <v>214.65980194361236</v>
      </c>
    </row>
    <row r="42" spans="2:13" ht="12.75">
      <c r="B42" s="2" t="s">
        <v>10</v>
      </c>
      <c r="C42" s="3">
        <v>40</v>
      </c>
      <c r="D42" s="3">
        <v>98281.35673357008</v>
      </c>
      <c r="E42" s="3">
        <v>99005.76258826765</v>
      </c>
      <c r="H42" s="57">
        <f t="shared" si="4"/>
        <v>31</v>
      </c>
      <c r="I42" s="45" t="s">
        <v>147</v>
      </c>
      <c r="J42" s="45">
        <f t="shared" si="0"/>
        <v>0.6691654659906562</v>
      </c>
      <c r="K42" s="45">
        <f t="shared" si="1"/>
        <v>0.29646025766675027</v>
      </c>
      <c r="L42" s="45">
        <f t="shared" si="2"/>
        <v>0.19838096646928094</v>
      </c>
      <c r="M42" s="45">
        <f t="shared" si="3"/>
        <v>198.38096646928093</v>
      </c>
    </row>
    <row r="43" spans="2:13" ht="12.75">
      <c r="B43" s="2" t="s">
        <v>10</v>
      </c>
      <c r="C43" s="3">
        <v>41</v>
      </c>
      <c r="D43" s="3">
        <v>98186.90540130841</v>
      </c>
      <c r="E43" s="3">
        <v>98947.68580793338</v>
      </c>
      <c r="H43" s="57">
        <f t="shared" si="4"/>
        <v>32</v>
      </c>
      <c r="I43" s="45" t="s">
        <v>148</v>
      </c>
      <c r="J43" s="45">
        <f t="shared" si="0"/>
        <v>0.6397859971059041</v>
      </c>
      <c r="K43" s="45">
        <f t="shared" si="1"/>
        <v>0.28505794006418295</v>
      </c>
      <c r="L43" s="45">
        <f t="shared" si="2"/>
        <v>0.18237607841691833</v>
      </c>
      <c r="M43" s="45">
        <f t="shared" si="3"/>
        <v>182.37607841691832</v>
      </c>
    </row>
    <row r="44" spans="2:13" ht="12.75">
      <c r="B44" s="2" t="s">
        <v>10</v>
      </c>
      <c r="C44" s="3">
        <v>42</v>
      </c>
      <c r="D44" s="3">
        <v>98084.02516182892</v>
      </c>
      <c r="E44" s="3">
        <v>98885.18649166965</v>
      </c>
      <c r="H44" s="57">
        <f t="shared" si="4"/>
        <v>33</v>
      </c>
      <c r="I44" s="45" t="s">
        <v>149</v>
      </c>
      <c r="J44" s="45">
        <f t="shared" si="0"/>
        <v>0.6074282253012957</v>
      </c>
      <c r="K44" s="45">
        <f t="shared" si="1"/>
        <v>0.27409417313863743</v>
      </c>
      <c r="L44" s="45">
        <f t="shared" si="2"/>
        <v>0.1664925371550286</v>
      </c>
      <c r="M44" s="45">
        <f t="shared" si="3"/>
        <v>166.4925371550286</v>
      </c>
    </row>
    <row r="45" spans="2:13" ht="12.75">
      <c r="B45" s="2" t="s">
        <v>10</v>
      </c>
      <c r="C45" s="3">
        <v>43</v>
      </c>
      <c r="D45" s="3">
        <v>97972.78316469163</v>
      </c>
      <c r="E45" s="3">
        <v>98817.78535970507</v>
      </c>
      <c r="H45" s="57">
        <f t="shared" si="4"/>
        <v>34</v>
      </c>
      <c r="I45" s="45" t="s">
        <v>150</v>
      </c>
      <c r="J45" s="45">
        <f t="shared" si="0"/>
        <v>0.5725604116383896</v>
      </c>
      <c r="K45" s="45">
        <f t="shared" si="1"/>
        <v>0.26355208955638215</v>
      </c>
      <c r="L45" s="45">
        <f t="shared" si="2"/>
        <v>0.15089949288455987</v>
      </c>
      <c r="M45" s="45">
        <f t="shared" si="3"/>
        <v>150.89949288455986</v>
      </c>
    </row>
    <row r="46" spans="2:13" ht="12.75">
      <c r="B46" s="2" t="s">
        <v>10</v>
      </c>
      <c r="C46" s="3">
        <v>44</v>
      </c>
      <c r="D46" s="3">
        <v>97850.76786053833</v>
      </c>
      <c r="E46" s="3">
        <v>98744.80150797195</v>
      </c>
      <c r="H46" s="57">
        <f>H45+1</f>
        <v>35</v>
      </c>
      <c r="I46" s="45" t="s">
        <v>151</v>
      </c>
      <c r="J46" s="45">
        <f t="shared" si="0"/>
        <v>0.5355938330687209</v>
      </c>
      <c r="K46" s="45">
        <f t="shared" si="1"/>
        <v>0.2534154707272905</v>
      </c>
      <c r="L46" s="45">
        <f t="shared" si="2"/>
        <v>0.13572776332574374</v>
      </c>
      <c r="M46" s="45">
        <f t="shared" si="3"/>
        <v>135.72776332574375</v>
      </c>
    </row>
    <row r="47" spans="2:13" ht="12.75">
      <c r="B47" s="2" t="s">
        <v>10</v>
      </c>
      <c r="C47" s="3">
        <v>45</v>
      </c>
      <c r="D47" s="3">
        <v>97715.84926479685</v>
      </c>
      <c r="E47" s="3">
        <v>98662.92231856154</v>
      </c>
      <c r="H47" s="57">
        <f t="shared" si="4"/>
        <v>36</v>
      </c>
      <c r="I47" s="45" t="s">
        <v>152</v>
      </c>
      <c r="J47" s="45">
        <f t="shared" si="0"/>
        <v>0.4961336896204664</v>
      </c>
      <c r="K47" s="45">
        <f t="shared" si="1"/>
        <v>0.24366872185316396</v>
      </c>
      <c r="L47" s="45">
        <f t="shared" si="2"/>
        <v>0.1208922620181134</v>
      </c>
      <c r="M47" s="45">
        <f t="shared" si="3"/>
        <v>120.8922620181134</v>
      </c>
    </row>
    <row r="48" spans="2:13" ht="12.75">
      <c r="B48" s="2" t="s">
        <v>10</v>
      </c>
      <c r="C48" s="3">
        <v>46</v>
      </c>
      <c r="D48" s="3">
        <v>97566.05868514185</v>
      </c>
      <c r="E48" s="3">
        <v>98569.75492101612</v>
      </c>
      <c r="H48" s="57">
        <f t="shared" si="4"/>
        <v>37</v>
      </c>
      <c r="I48" s="45" t="s">
        <v>153</v>
      </c>
      <c r="J48" s="45">
        <f t="shared" si="0"/>
        <v>0.45466226645070645</v>
      </c>
      <c r="K48" s="45">
        <f t="shared" si="1"/>
        <v>0.23429684793573452</v>
      </c>
      <c r="L48" s="45">
        <f t="shared" si="2"/>
        <v>0.10652593590471758</v>
      </c>
      <c r="M48" s="45">
        <f t="shared" si="3"/>
        <v>106.52593590471758</v>
      </c>
    </row>
    <row r="49" spans="2:13" ht="12.75">
      <c r="B49" s="2" t="s">
        <v>10</v>
      </c>
      <c r="C49" s="3">
        <v>47</v>
      </c>
      <c r="D49" s="3">
        <v>97399.42171087115</v>
      </c>
      <c r="E49" s="3">
        <v>98467.21280497179</v>
      </c>
      <c r="H49" s="57">
        <f t="shared" si="4"/>
        <v>38</v>
      </c>
      <c r="I49" s="45" t="s">
        <v>154</v>
      </c>
      <c r="J49" s="45">
        <f t="shared" si="0"/>
        <v>0.4120568157057476</v>
      </c>
      <c r="K49" s="45">
        <f t="shared" si="1"/>
        <v>0.22528543070743706</v>
      </c>
      <c r="L49" s="45">
        <f t="shared" si="2"/>
        <v>0.09283039720220436</v>
      </c>
      <c r="M49" s="45">
        <f t="shared" si="3"/>
        <v>92.83039720220435</v>
      </c>
    </row>
    <row r="50" spans="2:13" ht="12.75">
      <c r="B50" s="2" t="s">
        <v>10</v>
      </c>
      <c r="C50" s="3">
        <v>48</v>
      </c>
      <c r="D50" s="3">
        <v>97214.79136707602</v>
      </c>
      <c r="E50" s="3">
        <v>98351.70485631879</v>
      </c>
      <c r="H50" s="57">
        <f t="shared" si="4"/>
        <v>39</v>
      </c>
      <c r="I50" s="45" t="s">
        <v>155</v>
      </c>
      <c r="J50" s="45">
        <f t="shared" si="0"/>
        <v>0.36853353705750846</v>
      </c>
      <c r="K50" s="45">
        <f t="shared" si="1"/>
        <v>0.21662060644945874</v>
      </c>
      <c r="L50" s="45">
        <f t="shared" si="2"/>
        <v>0.07983195829436156</v>
      </c>
      <c r="M50" s="45">
        <f t="shared" si="3"/>
        <v>79.83195829436156</v>
      </c>
    </row>
    <row r="51" spans="2:13" ht="12.75">
      <c r="B51" s="2" t="s">
        <v>10</v>
      </c>
      <c r="C51" s="3">
        <v>49</v>
      </c>
      <c r="D51" s="3">
        <v>97013.05900921437</v>
      </c>
      <c r="E51" s="3">
        <v>98223.53684861823</v>
      </c>
      <c r="H51" s="57">
        <f t="shared" si="4"/>
        <v>40</v>
      </c>
      <c r="I51" s="45" t="s">
        <v>156</v>
      </c>
      <c r="J51" s="45">
        <f t="shared" si="0"/>
        <v>0.3246933329187821</v>
      </c>
      <c r="K51" s="45">
        <f t="shared" si="1"/>
        <v>0.20828904466294101</v>
      </c>
      <c r="L51" s="45">
        <f t="shared" si="2"/>
        <v>0.06763006412207938</v>
      </c>
      <c r="M51" s="45">
        <f t="shared" si="3"/>
        <v>67.63006412207938</v>
      </c>
    </row>
    <row r="52" spans="2:13" ht="12.75">
      <c r="B52" s="2" t="s">
        <v>10</v>
      </c>
      <c r="C52" s="3">
        <v>50</v>
      </c>
      <c r="D52" s="3">
        <v>96790.70313770407</v>
      </c>
      <c r="E52" s="3">
        <v>98086.0229147948</v>
      </c>
      <c r="H52" s="57">
        <f>H51+1</f>
        <v>41</v>
      </c>
      <c r="I52" s="45" t="s">
        <v>157</v>
      </c>
      <c r="J52" s="45">
        <f t="shared" si="0"/>
        <v>0.2813788559223504</v>
      </c>
      <c r="K52" s="45">
        <f t="shared" si="1"/>
        <v>0.2002779275605202</v>
      </c>
      <c r="L52" s="45">
        <f t="shared" si="2"/>
        <v>0.05635397412347855</v>
      </c>
      <c r="M52" s="45">
        <f t="shared" si="3"/>
        <v>56.35397412347855</v>
      </c>
    </row>
    <row r="53" spans="2:13" ht="12.75">
      <c r="B53" s="2" t="s">
        <v>10</v>
      </c>
      <c r="C53" s="3">
        <v>51</v>
      </c>
      <c r="D53" s="3">
        <v>96547.5939286331</v>
      </c>
      <c r="E53" s="3">
        <v>97934.10728250437</v>
      </c>
      <c r="H53" s="57">
        <f t="shared" si="4"/>
        <v>42</v>
      </c>
      <c r="I53" s="45" t="s">
        <v>158</v>
      </c>
      <c r="J53" s="45">
        <f t="shared" si="0"/>
        <v>0.23906117833370719</v>
      </c>
      <c r="K53" s="45">
        <f t="shared" si="1"/>
        <v>0.19257493034665407</v>
      </c>
      <c r="L53" s="45">
        <f t="shared" si="2"/>
        <v>0.04603718976620271</v>
      </c>
      <c r="M53" s="45">
        <f t="shared" si="3"/>
        <v>46.03718976620271</v>
      </c>
    </row>
    <row r="54" spans="2:13" ht="12.75">
      <c r="B54" s="2" t="s">
        <v>10</v>
      </c>
      <c r="C54" s="3">
        <v>52</v>
      </c>
      <c r="D54" s="3">
        <v>96287.35278562628</v>
      </c>
      <c r="E54" s="3">
        <v>97768.69559596315</v>
      </c>
      <c r="H54" s="57">
        <f t="shared" si="4"/>
        <v>43</v>
      </c>
      <c r="I54" s="45" t="s">
        <v>159</v>
      </c>
      <c r="J54" s="45">
        <f t="shared" si="0"/>
        <v>0.19864247379131655</v>
      </c>
      <c r="K54" s="45">
        <f t="shared" si="1"/>
        <v>0.18516820225639813</v>
      </c>
      <c r="L54" s="45">
        <f t="shared" si="2"/>
        <v>0.03678226976370177</v>
      </c>
      <c r="M54" s="45">
        <f t="shared" si="3"/>
        <v>36.78226976370177</v>
      </c>
    </row>
    <row r="55" spans="2:13" ht="12.75">
      <c r="B55" s="2" t="s">
        <v>10</v>
      </c>
      <c r="C55" s="3">
        <v>53</v>
      </c>
      <c r="D55" s="3">
        <v>95995.07637773962</v>
      </c>
      <c r="E55" s="3">
        <v>97587.53900220642</v>
      </c>
      <c r="H55" s="57">
        <f t="shared" si="4"/>
        <v>44</v>
      </c>
      <c r="I55" s="45" t="s">
        <v>160</v>
      </c>
      <c r="J55" s="45">
        <f t="shared" si="0"/>
        <v>0.16157110816517437</v>
      </c>
      <c r="K55" s="45">
        <f t="shared" si="1"/>
        <v>0.17804634832345972</v>
      </c>
      <c r="L55" s="45">
        <f t="shared" si="2"/>
        <v>0.028767145803384023</v>
      </c>
      <c r="M55" s="45">
        <f t="shared" si="3"/>
        <v>28.76714580338402</v>
      </c>
    </row>
    <row r="56" spans="2:13" ht="12.75">
      <c r="B56" s="2" t="s">
        <v>10</v>
      </c>
      <c r="C56" s="3">
        <v>54</v>
      </c>
      <c r="D56" s="3">
        <v>95677.84816848945</v>
      </c>
      <c r="E56" s="3">
        <v>97390.76739206394</v>
      </c>
      <c r="H56" s="57">
        <f t="shared" si="4"/>
        <v>45</v>
      </c>
      <c r="I56" s="45" t="s">
        <v>161</v>
      </c>
      <c r="J56" s="45">
        <f t="shared" si="0"/>
        <v>0.12822010896670977</v>
      </c>
      <c r="K56" s="45">
        <f t="shared" si="1"/>
        <v>0.17119841184948048</v>
      </c>
      <c r="L56" s="45">
        <f t="shared" si="2"/>
        <v>0.021951079022268043</v>
      </c>
      <c r="M56" s="45">
        <f t="shared" si="3"/>
        <v>21.951079022268043</v>
      </c>
    </row>
    <row r="57" spans="2:13" ht="12.75">
      <c r="B57" s="2" t="s">
        <v>10</v>
      </c>
      <c r="C57" s="3">
        <v>55</v>
      </c>
      <c r="D57" s="3">
        <v>95324.7194096907</v>
      </c>
      <c r="E57" s="3">
        <v>97179.39923568527</v>
      </c>
      <c r="H57" s="57">
        <f t="shared" si="4"/>
        <v>46</v>
      </c>
      <c r="I57" s="45" t="s">
        <v>162</v>
      </c>
      <c r="J57" s="45">
        <f t="shared" si="0"/>
        <v>0.09902413371477203</v>
      </c>
      <c r="K57" s="45">
        <f t="shared" si="1"/>
        <v>0.1646138575475774</v>
      </c>
      <c r="L57" s="45">
        <f t="shared" si="2"/>
        <v>0.01630074464109574</v>
      </c>
      <c r="M57" s="45">
        <f t="shared" si="3"/>
        <v>16.30074464109574</v>
      </c>
    </row>
    <row r="58" spans="2:13" ht="12.75">
      <c r="B58" s="2" t="s">
        <v>10</v>
      </c>
      <c r="C58" s="3">
        <v>56</v>
      </c>
      <c r="D58" s="3">
        <v>94932.105487858</v>
      </c>
      <c r="E58" s="3">
        <v>96950.83911944689</v>
      </c>
      <c r="H58" s="57">
        <f t="shared" si="4"/>
        <v>47</v>
      </c>
      <c r="I58" s="45" t="s">
        <v>163</v>
      </c>
      <c r="J58" s="45">
        <f t="shared" si="0"/>
        <v>0.07496297243718232</v>
      </c>
      <c r="K58" s="45">
        <f t="shared" si="1"/>
        <v>0.15828255533420904</v>
      </c>
      <c r="L58" s="45">
        <f t="shared" si="2"/>
        <v>0.011865330832805098</v>
      </c>
      <c r="M58" s="45">
        <f t="shared" si="3"/>
        <v>11.865330832805098</v>
      </c>
    </row>
    <row r="59" spans="2:13" ht="12.75">
      <c r="B59" s="2" t="s">
        <v>10</v>
      </c>
      <c r="C59" s="3">
        <v>57</v>
      </c>
      <c r="D59" s="3">
        <v>94493.1299388716</v>
      </c>
      <c r="E59" s="3">
        <v>96695.53459676007</v>
      </c>
      <c r="H59" s="57">
        <f t="shared" si="4"/>
        <v>48</v>
      </c>
      <c r="I59" s="45" t="s">
        <v>164</v>
      </c>
      <c r="J59" s="45">
        <f t="shared" si="0"/>
        <v>0.056096221818627896</v>
      </c>
      <c r="K59" s="45">
        <f t="shared" si="1"/>
        <v>0.15219476474443175</v>
      </c>
      <c r="L59" s="45">
        <f t="shared" si="2"/>
        <v>0.008537551282737532</v>
      </c>
      <c r="M59" s="45">
        <f t="shared" si="3"/>
        <v>8.537551282737532</v>
      </c>
    </row>
    <row r="60" spans="2:13" ht="12.75">
      <c r="B60" s="2" t="s">
        <v>10</v>
      </c>
      <c r="C60" s="3">
        <v>58</v>
      </c>
      <c r="D60" s="3">
        <v>94010.60833028915</v>
      </c>
      <c r="E60" s="3">
        <v>96419.06079033032</v>
      </c>
      <c r="H60" s="57">
        <f t="shared" si="4"/>
        <v>49</v>
      </c>
      <c r="I60" s="45" t="s">
        <v>165</v>
      </c>
      <c r="J60" s="45">
        <f t="shared" si="0"/>
        <v>0.040925729000588065</v>
      </c>
      <c r="K60" s="45">
        <f t="shared" si="1"/>
        <v>0.14634111994656898</v>
      </c>
      <c r="L60" s="45">
        <f t="shared" si="2"/>
        <v>0.005989117016575835</v>
      </c>
      <c r="M60" s="45">
        <f t="shared" si="3"/>
        <v>5.989117016575835</v>
      </c>
    </row>
    <row r="61" spans="2:13" ht="12.75">
      <c r="B61" s="2" t="s">
        <v>10</v>
      </c>
      <c r="C61" s="3">
        <v>59</v>
      </c>
      <c r="D61" s="3">
        <v>93479.46437502644</v>
      </c>
      <c r="E61" s="3">
        <v>96115.97325787957</v>
      </c>
      <c r="H61" s="57">
        <f t="shared" si="4"/>
        <v>50</v>
      </c>
      <c r="I61" s="45" t="s">
        <v>166</v>
      </c>
      <c r="J61" s="45">
        <f t="shared" si="0"/>
        <v>0.02875268276341813</v>
      </c>
      <c r="K61" s="45">
        <f t="shared" si="1"/>
        <v>0.1407126153332394</v>
      </c>
      <c r="L61" s="45">
        <f t="shared" si="2"/>
        <v>0.004045865189487518</v>
      </c>
      <c r="M61" s="45">
        <f t="shared" si="3"/>
        <v>4.045865189487518</v>
      </c>
    </row>
    <row r="62" spans="2:13" ht="12.75">
      <c r="B62" s="2" t="s">
        <v>10</v>
      </c>
      <c r="C62" s="3">
        <v>60</v>
      </c>
      <c r="D62" s="3">
        <v>92906.98211327412</v>
      </c>
      <c r="E62" s="3">
        <v>95789.48267527827</v>
      </c>
      <c r="H62" s="57">
        <f t="shared" si="4"/>
        <v>51</v>
      </c>
      <c r="I62" s="45" t="s">
        <v>167</v>
      </c>
      <c r="J62" s="45">
        <f t="shared" si="0"/>
        <v>0.019304782666455175</v>
      </c>
      <c r="K62" s="45">
        <f t="shared" si="1"/>
        <v>0.13530059166657632</v>
      </c>
      <c r="L62" s="45">
        <f t="shared" si="2"/>
        <v>0.002611948516766052</v>
      </c>
      <c r="M62" s="45">
        <f t="shared" si="3"/>
        <v>2.611948516766052</v>
      </c>
    </row>
    <row r="63" spans="2:13" ht="12.75">
      <c r="B63" s="2" t="s">
        <v>10</v>
      </c>
      <c r="C63" s="3">
        <v>61</v>
      </c>
      <c r="D63" s="3">
        <v>92284.2024563535</v>
      </c>
      <c r="E63" s="3">
        <v>95442.26400058209</v>
      </c>
      <c r="H63" s="57">
        <f t="shared" si="4"/>
        <v>52</v>
      </c>
      <c r="I63" s="45" t="s">
        <v>168</v>
      </c>
      <c r="J63" s="45">
        <f t="shared" si="0"/>
        <v>0.012387799694407528</v>
      </c>
      <c r="K63" s="45">
        <f t="shared" si="1"/>
        <v>0.1300967227563234</v>
      </c>
      <c r="L63" s="45">
        <f t="shared" si="2"/>
        <v>0.0016116121424042038</v>
      </c>
      <c r="M63" s="45">
        <f t="shared" si="3"/>
        <v>1.6116121424042038</v>
      </c>
    </row>
    <row r="64" spans="2:13" ht="12.75">
      <c r="B64" s="2" t="s">
        <v>10</v>
      </c>
      <c r="C64" s="3">
        <v>62</v>
      </c>
      <c r="D64" s="3">
        <v>91606.23656300789</v>
      </c>
      <c r="E64" s="3">
        <v>95067.96521058309</v>
      </c>
      <c r="H64" s="57">
        <f t="shared" si="4"/>
        <v>53</v>
      </c>
      <c r="I64" s="45" t="s">
        <v>169</v>
      </c>
      <c r="J64" s="45">
        <f t="shared" si="0"/>
        <v>0.007600499321152606</v>
      </c>
      <c r="K64" s="45">
        <f t="shared" si="1"/>
        <v>0.12509300265031092</v>
      </c>
      <c r="L64" s="45">
        <f t="shared" si="2"/>
        <v>0.0009507692817246294</v>
      </c>
      <c r="M64" s="45">
        <f t="shared" si="3"/>
        <v>0.9507692817246294</v>
      </c>
    </row>
    <row r="65" spans="2:13" ht="12.75">
      <c r="B65" s="2" t="s">
        <v>10</v>
      </c>
      <c r="C65" s="3">
        <v>63</v>
      </c>
      <c r="D65" s="3">
        <v>90868.06251603478</v>
      </c>
      <c r="E65" s="3">
        <v>94663.085006946</v>
      </c>
      <c r="H65" s="57">
        <f>H64+1</f>
        <v>54</v>
      </c>
      <c r="I65" s="45" t="s">
        <v>170</v>
      </c>
      <c r="J65" s="45">
        <f t="shared" si="0"/>
        <v>0.004503898035344135</v>
      </c>
      <c r="K65" s="45">
        <f t="shared" si="1"/>
        <v>0.12028173331760666</v>
      </c>
      <c r="L65" s="45">
        <f t="shared" si="2"/>
        <v>0.0005417366623769558</v>
      </c>
      <c r="M65" s="45">
        <f t="shared" si="3"/>
        <v>0.5417366623769558</v>
      </c>
    </row>
    <row r="66" spans="2:13" ht="12.75">
      <c r="B66" s="2" t="s">
        <v>10</v>
      </c>
      <c r="C66" s="3">
        <v>64</v>
      </c>
      <c r="D66" s="3">
        <v>90055.39672045139</v>
      </c>
      <c r="E66" s="3">
        <v>94215.95623111674</v>
      </c>
      <c r="H66" s="57">
        <f aca="true" t="shared" si="5" ref="H66:H83">H65+1</f>
        <v>55</v>
      </c>
      <c r="I66" s="45" t="s">
        <v>171</v>
      </c>
      <c r="J66" s="45">
        <f>D105/$D$50</f>
        <v>0.0025211757381140517</v>
      </c>
      <c r="K66" s="45">
        <f t="shared" si="1"/>
        <v>0.11565551280539103</v>
      </c>
      <c r="L66" s="45">
        <f t="shared" si="2"/>
        <v>0.0002915878728640909</v>
      </c>
      <c r="M66" s="45">
        <f t="shared" si="3"/>
        <v>0.2915878728640909</v>
      </c>
    </row>
    <row r="67" spans="2:13" ht="12.75">
      <c r="B67" s="2" t="s">
        <v>10</v>
      </c>
      <c r="C67" s="3">
        <v>65</v>
      </c>
      <c r="D67" s="3">
        <v>89171.8695271048</v>
      </c>
      <c r="E67" s="3">
        <v>93713.17089637027</v>
      </c>
      <c r="H67" s="57">
        <f t="shared" si="5"/>
        <v>56</v>
      </c>
      <c r="I67" s="45" t="s">
        <v>172</v>
      </c>
      <c r="J67" s="45">
        <f t="shared" si="0"/>
        <v>0.001326941886532213</v>
      </c>
      <c r="K67" s="45">
        <f t="shared" si="1"/>
        <v>0.11120722385133754</v>
      </c>
      <c r="L67" s="45">
        <f t="shared" si="2"/>
        <v>0.00014756552341330394</v>
      </c>
      <c r="M67" s="45">
        <f t="shared" si="3"/>
        <v>0.14756552341330395</v>
      </c>
    </row>
    <row r="68" spans="2:13" ht="12.75">
      <c r="B68" s="2" t="s">
        <v>10</v>
      </c>
      <c r="C68" s="3">
        <v>66</v>
      </c>
      <c r="D68" s="3">
        <v>88189.9338679958</v>
      </c>
      <c r="E68" s="3">
        <v>93148.84611247138</v>
      </c>
      <c r="H68" s="57">
        <f t="shared" si="5"/>
        <v>57</v>
      </c>
      <c r="I68" s="45" t="s">
        <v>173</v>
      </c>
      <c r="J68" s="45">
        <f t="shared" si="0"/>
        <v>0.0006534921412381013</v>
      </c>
      <c r="K68" s="45">
        <f t="shared" si="1"/>
        <v>0.10693002293397837</v>
      </c>
      <c r="L68" s="45">
        <f t="shared" si="2"/>
        <v>6.98779296497648E-05</v>
      </c>
      <c r="M68" s="45">
        <f t="shared" si="3"/>
        <v>0.0698779296497648</v>
      </c>
    </row>
    <row r="69" spans="2:13" ht="12.75">
      <c r="B69" s="2" t="s">
        <v>10</v>
      </c>
      <c r="C69" s="3">
        <v>67</v>
      </c>
      <c r="D69" s="3">
        <v>87106.58402717985</v>
      </c>
      <c r="E69" s="3">
        <v>92533.56351882544</v>
      </c>
      <c r="H69" s="57">
        <f t="shared" si="5"/>
        <v>58</v>
      </c>
      <c r="I69" s="45" t="s">
        <v>174</v>
      </c>
      <c r="J69" s="45">
        <f t="shared" si="0"/>
        <v>0.0002996601022093282</v>
      </c>
      <c r="K69" s="45">
        <f t="shared" si="1"/>
        <v>0.10281732974420998</v>
      </c>
      <c r="L69" s="45">
        <f t="shared" si="2"/>
        <v>3.0810251540040165E-05</v>
      </c>
      <c r="M69" s="45">
        <f t="shared" si="3"/>
        <v>0.030810251540040166</v>
      </c>
    </row>
    <row r="70" spans="2:13" ht="12.75">
      <c r="B70" s="2" t="s">
        <v>10</v>
      </c>
      <c r="C70" s="3">
        <v>68</v>
      </c>
      <c r="D70" s="3">
        <v>85911.6471968366</v>
      </c>
      <c r="E70" s="3">
        <v>91860.01726198572</v>
      </c>
      <c r="H70" s="57">
        <f t="shared" si="5"/>
        <v>59</v>
      </c>
      <c r="I70" s="45" t="s">
        <v>175</v>
      </c>
      <c r="J70" s="45">
        <f t="shared" si="0"/>
        <v>0.00012730392998295994</v>
      </c>
      <c r="K70" s="45">
        <f t="shared" si="1"/>
        <v>0.09886281706174037</v>
      </c>
      <c r="L70" s="45">
        <f t="shared" si="2"/>
        <v>1.2585625141145974E-05</v>
      </c>
      <c r="M70" s="45">
        <f t="shared" si="3"/>
        <v>0.012585625141145975</v>
      </c>
    </row>
    <row r="71" spans="2:13" ht="12.75">
      <c r="B71" s="2" t="s">
        <v>10</v>
      </c>
      <c r="C71" s="3">
        <v>69</v>
      </c>
      <c r="D71" s="3">
        <v>84683.32542103983</v>
      </c>
      <c r="E71" s="3">
        <v>91164.79217474165</v>
      </c>
      <c r="H71" s="57">
        <f t="shared" si="5"/>
        <v>60</v>
      </c>
      <c r="I71" s="45" t="s">
        <v>176</v>
      </c>
      <c r="J71" s="45">
        <f t="shared" si="0"/>
        <v>4.985191472493446E-05</v>
      </c>
      <c r="K71" s="45">
        <f t="shared" si="1"/>
        <v>0.09506040102090417</v>
      </c>
      <c r="L71" s="45">
        <f t="shared" si="2"/>
        <v>4.738943005412187E-06</v>
      </c>
      <c r="M71" s="45">
        <f t="shared" si="3"/>
        <v>0.004738943005412187</v>
      </c>
    </row>
    <row r="72" spans="2:13" ht="12.75">
      <c r="B72" s="2" t="s">
        <v>10</v>
      </c>
      <c r="C72" s="3">
        <v>70</v>
      </c>
      <c r="D72" s="3">
        <v>83381.10504387804</v>
      </c>
      <c r="E72" s="3">
        <v>90419.79805132927</v>
      </c>
      <c r="H72" s="57">
        <f t="shared" si="5"/>
        <v>61</v>
      </c>
      <c r="I72" s="45" t="s">
        <v>177</v>
      </c>
      <c r="J72" s="45">
        <f t="shared" si="0"/>
        <v>1.7903397399710122E-05</v>
      </c>
      <c r="K72" s="45">
        <f t="shared" si="1"/>
        <v>0.0914042317508694</v>
      </c>
      <c r="L72" s="45">
        <f t="shared" si="2"/>
        <v>1.6364462850510166E-06</v>
      </c>
      <c r="M72" s="45">
        <f t="shared" si="3"/>
        <v>0.0016364462850510166</v>
      </c>
    </row>
    <row r="73" spans="2:13" ht="12.75">
      <c r="B73" s="2" t="s">
        <v>10</v>
      </c>
      <c r="C73" s="3">
        <v>71</v>
      </c>
      <c r="D73" s="3">
        <v>81980.15406077392</v>
      </c>
      <c r="E73" s="3">
        <v>89592.93341149534</v>
      </c>
      <c r="H73" s="57">
        <f t="shared" si="5"/>
        <v>62</v>
      </c>
      <c r="I73" s="45" t="s">
        <v>178</v>
      </c>
      <c r="J73" s="45">
        <f t="shared" si="0"/>
        <v>5.866591347092128E-06</v>
      </c>
      <c r="K73" s="45">
        <f t="shared" si="1"/>
        <v>0.08788868437583597</v>
      </c>
      <c r="L73" s="45">
        <f t="shared" si="2"/>
        <v>5.156069952665904E-07</v>
      </c>
      <c r="M73" s="45">
        <f t="shared" si="3"/>
        <v>0.0005156069952665904</v>
      </c>
    </row>
    <row r="74" spans="2:13" ht="12.75">
      <c r="B74" s="2" t="s">
        <v>10</v>
      </c>
      <c r="C74" s="3">
        <v>72</v>
      </c>
      <c r="D74" s="3">
        <v>80421.74822314792</v>
      </c>
      <c r="E74" s="3">
        <v>88655.47058530948</v>
      </c>
      <c r="H74" s="57">
        <f t="shared" si="5"/>
        <v>63</v>
      </c>
      <c r="I74" s="45" t="s">
        <v>179</v>
      </c>
      <c r="J74" s="45">
        <f t="shared" si="0"/>
        <v>1.7450817180359773E-06</v>
      </c>
      <c r="K74" s="45">
        <f t="shared" si="1"/>
        <v>0.08450835036138074</v>
      </c>
      <c r="L74" s="45">
        <f t="shared" si="2"/>
        <v>1.474739772370246E-07</v>
      </c>
      <c r="M74" s="45">
        <f t="shared" si="3"/>
        <v>0.0001474739772370246</v>
      </c>
    </row>
    <row r="75" spans="2:13" ht="12.75">
      <c r="B75" s="2" t="s">
        <v>10</v>
      </c>
      <c r="C75" s="3">
        <v>73</v>
      </c>
      <c r="D75" s="3">
        <v>78700.70109730054</v>
      </c>
      <c r="E75" s="3">
        <v>87610.2881921569</v>
      </c>
      <c r="H75" s="57">
        <f t="shared" si="5"/>
        <v>64</v>
      </c>
      <c r="I75" s="45" t="s">
        <v>180</v>
      </c>
      <c r="J75" s="45">
        <f t="shared" si="0"/>
        <v>4.688260109096206E-07</v>
      </c>
      <c r="K75" s="45">
        <f t="shared" si="1"/>
        <v>0.08125802919363531</v>
      </c>
      <c r="L75" s="45">
        <f t="shared" si="2"/>
        <v>3.809587768122954E-08</v>
      </c>
      <c r="M75" s="45">
        <f t="shared" si="3"/>
        <v>3.809587768122954E-05</v>
      </c>
    </row>
    <row r="76" spans="2:13" ht="12.75">
      <c r="B76" s="2" t="s">
        <v>10</v>
      </c>
      <c r="C76" s="3">
        <v>74</v>
      </c>
      <c r="D76" s="3">
        <v>76761.49850810881</v>
      </c>
      <c r="E76" s="3">
        <v>86417.79214376683</v>
      </c>
      <c r="H76" s="57">
        <f t="shared" si="5"/>
        <v>65</v>
      </c>
      <c r="I76" s="45" t="s">
        <v>181</v>
      </c>
      <c r="J76" s="45">
        <f t="shared" si="0"/>
        <v>1.1317724790054407E-07</v>
      </c>
      <c r="K76" s="45">
        <f t="shared" si="1"/>
        <v>0.07813272037849549</v>
      </c>
      <c r="L76" s="45">
        <f t="shared" si="2"/>
        <v>8.842846263420875E-09</v>
      </c>
      <c r="M76" s="45">
        <f t="shared" si="3"/>
        <v>8.842846263420875E-06</v>
      </c>
    </row>
    <row r="77" spans="2:13" ht="12.75">
      <c r="B77" s="2" t="s">
        <v>10</v>
      </c>
      <c r="C77" s="3">
        <v>75</v>
      </c>
      <c r="D77" s="3">
        <v>74676.91643010851</v>
      </c>
      <c r="E77" s="3">
        <v>85122.95979695991</v>
      </c>
      <c r="H77" s="57">
        <f t="shared" si="5"/>
        <v>66</v>
      </c>
      <c r="I77" s="45" t="s">
        <v>182</v>
      </c>
      <c r="J77" s="45">
        <f>D116/$D$50</f>
        <v>2.4425449615179035E-08</v>
      </c>
      <c r="K77" s="45">
        <f aca="true" t="shared" si="6" ref="K77:K83">$K$10^(-H77)</f>
        <v>0.07512761574855335</v>
      </c>
      <c r="L77" s="45">
        <f aca="true" t="shared" si="7" ref="L77:L83">J77*K77</f>
        <v>1.835025793174821E-09</v>
      </c>
      <c r="M77" s="45">
        <f aca="true" t="shared" si="8" ref="M77:M83">L77*1000</f>
        <v>1.8350257931748211E-06</v>
      </c>
    </row>
    <row r="78" spans="2:13" ht="12.75">
      <c r="B78" s="2" t="s">
        <v>10</v>
      </c>
      <c r="C78" s="3">
        <v>76</v>
      </c>
      <c r="D78" s="3">
        <v>72463.34924744055</v>
      </c>
      <c r="E78" s="3">
        <v>83703.12585213858</v>
      </c>
      <c r="H78" s="57">
        <f t="shared" si="5"/>
        <v>67</v>
      </c>
      <c r="I78" s="45" t="s">
        <v>183</v>
      </c>
      <c r="J78" s="45">
        <f t="shared" si="0"/>
        <v>4.688481418684858E-09</v>
      </c>
      <c r="K78" s="45">
        <f t="shared" si="6"/>
        <v>0.07223809206591669</v>
      </c>
      <c r="L78" s="45">
        <f t="shared" si="7"/>
        <v>3.3868695237229646E-10</v>
      </c>
      <c r="M78" s="45">
        <f t="shared" si="8"/>
        <v>3.386869523722965E-07</v>
      </c>
    </row>
    <row r="79" spans="2:13" ht="12.75">
      <c r="B79" s="2" t="s">
        <v>10</v>
      </c>
      <c r="C79" s="3">
        <v>77</v>
      </c>
      <c r="D79" s="3">
        <v>70122.21495409012</v>
      </c>
      <c r="E79" s="3">
        <v>82152.21658119331</v>
      </c>
      <c r="H79" s="57">
        <f t="shared" si="5"/>
        <v>68</v>
      </c>
      <c r="I79" s="45" t="s">
        <v>184</v>
      </c>
      <c r="J79" s="45">
        <f>D118/$D$50</f>
        <v>7.962935595420037E-10</v>
      </c>
      <c r="K79" s="45">
        <f t="shared" si="6"/>
        <v>0.06945970390953526</v>
      </c>
      <c r="L79" s="45">
        <f t="shared" si="7"/>
        <v>5.531031487085747E-11</v>
      </c>
      <c r="M79" s="45">
        <f t="shared" si="8"/>
        <v>5.531031487085747E-08</v>
      </c>
    </row>
    <row r="80" spans="2:13" ht="12.75">
      <c r="B80" s="2" t="s">
        <v>10</v>
      </c>
      <c r="C80" s="3">
        <v>78</v>
      </c>
      <c r="D80" s="3">
        <v>67683.56907485453</v>
      </c>
      <c r="E80" s="3">
        <v>80475.98932624796</v>
      </c>
      <c r="H80" s="57">
        <f t="shared" si="5"/>
        <v>69</v>
      </c>
      <c r="I80" s="45" t="s">
        <v>185</v>
      </c>
      <c r="J80" s="45">
        <f t="shared" si="0"/>
        <v>1.1903113183187115E-10</v>
      </c>
      <c r="K80" s="45">
        <f t="shared" si="6"/>
        <v>0.0667881768360916</v>
      </c>
      <c r="L80" s="45">
        <f t="shared" si="7"/>
        <v>7.949872281787143E-12</v>
      </c>
      <c r="M80" s="45">
        <f t="shared" si="8"/>
        <v>7.949872281787143E-09</v>
      </c>
    </row>
    <row r="81" spans="2:13" ht="12.75">
      <c r="B81" s="2" t="s">
        <v>10</v>
      </c>
      <c r="C81" s="3">
        <v>79</v>
      </c>
      <c r="D81" s="3">
        <v>65052.78116633384</v>
      </c>
      <c r="E81" s="3">
        <v>78605.38289707164</v>
      </c>
      <c r="H81" s="57">
        <f t="shared" si="5"/>
        <v>70</v>
      </c>
      <c r="I81" s="45" t="s">
        <v>186</v>
      </c>
      <c r="J81" s="45">
        <f>D120/$D$50</f>
        <v>1.557462725422987E-11</v>
      </c>
      <c r="K81" s="45">
        <f t="shared" si="6"/>
        <v>0.06421940080393423</v>
      </c>
      <c r="L81" s="45">
        <f t="shared" si="7"/>
        <v>1.0001932300112658E-12</v>
      </c>
      <c r="M81" s="45">
        <f t="shared" si="8"/>
        <v>1.0001932300112657E-09</v>
      </c>
    </row>
    <row r="82" spans="2:13" ht="12.75">
      <c r="B82" s="2" t="s">
        <v>10</v>
      </c>
      <c r="C82" s="3">
        <v>80</v>
      </c>
      <c r="D82" s="3">
        <v>62196.66222822717</v>
      </c>
      <c r="E82" s="3">
        <v>76492.32242667851</v>
      </c>
      <c r="H82" s="57">
        <f t="shared" si="5"/>
        <v>71</v>
      </c>
      <c r="I82" s="45" t="s">
        <v>187</v>
      </c>
      <c r="J82" s="45">
        <f>D121/$D$50</f>
        <v>1.7736024185764692E-12</v>
      </c>
      <c r="K82" s="45">
        <f t="shared" si="6"/>
        <v>0.061749423849936765</v>
      </c>
      <c r="L82" s="45">
        <f t="shared" si="7"/>
        <v>1.0951892748595135E-13</v>
      </c>
      <c r="M82" s="45">
        <f t="shared" si="8"/>
        <v>1.0951892748595135E-10</v>
      </c>
    </row>
    <row r="83" spans="2:13" ht="12.75">
      <c r="B83" s="2" t="s">
        <v>10</v>
      </c>
      <c r="C83" s="3">
        <v>81</v>
      </c>
      <c r="D83" s="3">
        <v>59051.0081931387</v>
      </c>
      <c r="E83" s="3">
        <v>74094.07623486902</v>
      </c>
      <c r="H83" s="57">
        <f t="shared" si="5"/>
        <v>72</v>
      </c>
      <c r="I83" s="45" t="s">
        <v>188</v>
      </c>
      <c r="J83" s="45">
        <f>D122/$D$50</f>
        <v>0</v>
      </c>
      <c r="K83" s="45">
        <f t="shared" si="6"/>
        <v>0.05937444600955457</v>
      </c>
      <c r="L83" s="45">
        <f t="shared" si="7"/>
        <v>0</v>
      </c>
      <c r="M83" s="45">
        <f t="shared" si="8"/>
        <v>0</v>
      </c>
    </row>
    <row r="84" spans="2:8" ht="12.75">
      <c r="B84" s="2" t="s">
        <v>10</v>
      </c>
      <c r="C84" s="3">
        <v>82</v>
      </c>
      <c r="D84" s="3">
        <v>55661.34096247321</v>
      </c>
      <c r="E84" s="3">
        <v>71379.09812430732</v>
      </c>
      <c r="H84" s="20"/>
    </row>
    <row r="85" spans="2:8" ht="12.75">
      <c r="B85" s="2" t="s">
        <v>10</v>
      </c>
      <c r="C85" s="3">
        <v>83</v>
      </c>
      <c r="D85" s="3">
        <v>52067.642739268245</v>
      </c>
      <c r="E85" s="3">
        <v>68356.8285927162</v>
      </c>
      <c r="H85" s="20"/>
    </row>
    <row r="86" spans="2:5" ht="12.75">
      <c r="B86" s="2" t="s">
        <v>10</v>
      </c>
      <c r="C86" s="3">
        <v>84</v>
      </c>
      <c r="D86" s="3">
        <v>48231.533126631286</v>
      </c>
      <c r="E86" s="3">
        <v>64959.05057584064</v>
      </c>
    </row>
    <row r="87" spans="2:5" ht="12.75">
      <c r="B87" s="2" t="s">
        <v>10</v>
      </c>
      <c r="C87" s="3">
        <v>85</v>
      </c>
      <c r="D87" s="3">
        <v>44199.89737548735</v>
      </c>
      <c r="E87" s="3">
        <v>61243.79497942562</v>
      </c>
    </row>
    <row r="88" spans="2:5" ht="12.75">
      <c r="B88" s="2" t="s">
        <v>10</v>
      </c>
      <c r="C88" s="3">
        <v>86</v>
      </c>
      <c r="D88" s="3">
        <v>40058.017370215945</v>
      </c>
      <c r="E88" s="3">
        <v>57259.03788945352</v>
      </c>
    </row>
    <row r="89" spans="2:5" ht="12.75">
      <c r="B89" s="2" t="s">
        <v>10</v>
      </c>
      <c r="C89" s="3">
        <v>87</v>
      </c>
      <c r="D89" s="3">
        <v>35826.91091681626</v>
      </c>
      <c r="E89" s="3">
        <v>53004.11706611709</v>
      </c>
    </row>
    <row r="90" spans="2:5" ht="12.75">
      <c r="B90" s="2" t="s">
        <v>10</v>
      </c>
      <c r="C90" s="3">
        <v>88</v>
      </c>
      <c r="D90" s="3">
        <v>31564.99461797996</v>
      </c>
      <c r="E90" s="3">
        <v>48486.90744430359</v>
      </c>
    </row>
    <row r="91" spans="2:5" ht="12.75">
      <c r="B91" s="2" t="s">
        <v>10</v>
      </c>
      <c r="C91" s="3">
        <v>89</v>
      </c>
      <c r="D91" s="3">
        <v>27354.186773597834</v>
      </c>
      <c r="E91" s="3">
        <v>43736.01527705747</v>
      </c>
    </row>
    <row r="92" spans="2:5" ht="12.75">
      <c r="B92" s="2" t="s">
        <v>10</v>
      </c>
      <c r="C92" s="3">
        <v>90</v>
      </c>
      <c r="D92" s="3">
        <v>23240.2825756787</v>
      </c>
      <c r="E92" s="3">
        <v>38817.76127862377</v>
      </c>
    </row>
    <row r="93" spans="2:5" ht="12.75">
      <c r="B93" s="2" t="s">
        <v>10</v>
      </c>
      <c r="C93" s="3">
        <v>91</v>
      </c>
      <c r="D93" s="3">
        <v>19310.986646262703</v>
      </c>
      <c r="E93" s="3">
        <v>33863.19964389516</v>
      </c>
    </row>
    <row r="94" spans="2:5" ht="12.75">
      <c r="B94" s="2" t="s">
        <v>10</v>
      </c>
      <c r="C94" s="3">
        <v>92</v>
      </c>
      <c r="D94" s="3">
        <v>15707.101571224697</v>
      </c>
      <c r="E94" s="3">
        <v>28989.189063366175</v>
      </c>
    </row>
    <row r="95" spans="2:5" ht="12.75">
      <c r="B95" s="2" t="s">
        <v>10</v>
      </c>
      <c r="C95" s="3">
        <v>93</v>
      </c>
      <c r="D95" s="3">
        <v>12464.891142262444</v>
      </c>
      <c r="E95" s="3">
        <v>24251.647654415214</v>
      </c>
    </row>
    <row r="96" spans="2:5" ht="12.75">
      <c r="B96" s="2" t="s">
        <v>10</v>
      </c>
      <c r="C96" s="3">
        <v>94</v>
      </c>
      <c r="D96" s="3">
        <v>9626.610499387001</v>
      </c>
      <c r="E96" s="3">
        <v>19793.56863799126</v>
      </c>
    </row>
    <row r="97" spans="2:5" ht="12.75">
      <c r="B97" s="2" t="s">
        <v>10</v>
      </c>
      <c r="C97" s="3">
        <v>95</v>
      </c>
      <c r="D97" s="3">
        <v>7287.509725736549</v>
      </c>
      <c r="E97" s="3">
        <v>15859.30630160289</v>
      </c>
    </row>
    <row r="98" spans="2:5" ht="12.75">
      <c r="B98" s="2" t="s">
        <v>10</v>
      </c>
      <c r="C98" s="3">
        <v>96</v>
      </c>
      <c r="D98" s="3">
        <v>5453.382500579129</v>
      </c>
      <c r="E98" s="3">
        <v>12568.196062525425</v>
      </c>
    </row>
    <row r="99" spans="2:5" ht="12.75">
      <c r="B99" s="2" t="s">
        <v>10</v>
      </c>
      <c r="C99" s="3">
        <v>97</v>
      </c>
      <c r="D99" s="3">
        <v>3978.586206337661</v>
      </c>
      <c r="E99" s="3">
        <v>9801.191820592756</v>
      </c>
    </row>
    <row r="100" spans="2:5" ht="12.75">
      <c r="B100" s="2" t="s">
        <v>10</v>
      </c>
      <c r="C100" s="3">
        <v>98</v>
      </c>
      <c r="D100" s="3">
        <v>2795.186056089416</v>
      </c>
      <c r="E100" s="3">
        <v>7377.2726950985925</v>
      </c>
    </row>
    <row r="101" spans="2:5" ht="12.75">
      <c r="B101" s="2" t="s">
        <v>10</v>
      </c>
      <c r="C101" s="3">
        <v>99</v>
      </c>
      <c r="D101" s="3">
        <v>1876.7104193061853</v>
      </c>
      <c r="E101" s="3">
        <v>5306.574129720338</v>
      </c>
    </row>
    <row r="102" spans="2:5" ht="12.75">
      <c r="B102" s="2" t="s">
        <v>10</v>
      </c>
      <c r="C102" s="3">
        <v>100</v>
      </c>
      <c r="D102" s="3">
        <v>1204.2773627889558</v>
      </c>
      <c r="E102" s="3">
        <v>3640.4578533406298</v>
      </c>
    </row>
    <row r="103" spans="2:5" ht="12.75">
      <c r="B103" s="2" t="s">
        <v>10</v>
      </c>
      <c r="C103" s="3">
        <v>101</v>
      </c>
      <c r="D103" s="3">
        <v>738.8809557914535</v>
      </c>
      <c r="E103" s="3">
        <v>2396.962418925768</v>
      </c>
    </row>
    <row r="104" spans="2:5" ht="12.75">
      <c r="B104" s="2" t="s">
        <v>10</v>
      </c>
      <c r="C104" s="3">
        <v>102</v>
      </c>
      <c r="D104" s="3">
        <v>437.8455078445636</v>
      </c>
      <c r="E104" s="3">
        <v>1539.4177373170107</v>
      </c>
    </row>
    <row r="105" spans="2:5" ht="12.75">
      <c r="B105" s="2" t="s">
        <v>10</v>
      </c>
      <c r="C105" s="3">
        <v>103</v>
      </c>
      <c r="D105" s="3">
        <v>245.0955733804914</v>
      </c>
      <c r="E105" s="3">
        <v>941.3161228755463</v>
      </c>
    </row>
    <row r="106" spans="2:5" ht="12.75">
      <c r="B106" s="2" t="s">
        <v>10</v>
      </c>
      <c r="C106" s="3">
        <v>104</v>
      </c>
      <c r="D106" s="3">
        <v>128.99837865546334</v>
      </c>
      <c r="E106" s="3">
        <v>545.8024803424174</v>
      </c>
    </row>
    <row r="107" spans="2:5" ht="12.75">
      <c r="B107" s="2" t="s">
        <v>10</v>
      </c>
      <c r="C107" s="3">
        <v>105</v>
      </c>
      <c r="D107" s="3">
        <v>63.52910217048579</v>
      </c>
      <c r="E107" s="3">
        <v>298.8451914927883</v>
      </c>
    </row>
    <row r="108" spans="2:5" ht="12.75">
      <c r="B108" s="2" t="s">
        <v>10</v>
      </c>
      <c r="C108" s="3">
        <v>106</v>
      </c>
      <c r="D108" s="3">
        <v>29.131394317316513</v>
      </c>
      <c r="E108" s="3">
        <v>153.8579753903284</v>
      </c>
    </row>
    <row r="109" spans="2:5" ht="12.75">
      <c r="B109" s="2" t="s">
        <v>10</v>
      </c>
      <c r="C109" s="3">
        <v>107</v>
      </c>
      <c r="D109" s="3">
        <v>12.375824993502304</v>
      </c>
      <c r="E109" s="3">
        <v>74.1616227593858</v>
      </c>
    </row>
    <row r="110" spans="2:5" ht="12.75">
      <c r="B110" s="2" t="s">
        <v>10</v>
      </c>
      <c r="C110" s="3">
        <v>108</v>
      </c>
      <c r="D110" s="3">
        <v>4.846343489233768</v>
      </c>
      <c r="E110" s="3">
        <v>33.321734485065576</v>
      </c>
    </row>
    <row r="111" spans="2:5" ht="12.75">
      <c r="B111" s="2" t="s">
        <v>10</v>
      </c>
      <c r="C111" s="3">
        <v>109</v>
      </c>
      <c r="D111" s="3">
        <v>1.7404750429746707</v>
      </c>
      <c r="E111" s="3">
        <v>13.894829396492804</v>
      </c>
    </row>
    <row r="112" spans="2:5" ht="12.75">
      <c r="B112" s="2" t="s">
        <v>10</v>
      </c>
      <c r="C112" s="3">
        <v>110</v>
      </c>
      <c r="D112" s="3">
        <v>0.5703194538434547</v>
      </c>
      <c r="E112" s="3">
        <v>5.353403482536391</v>
      </c>
    </row>
    <row r="113" spans="2:5" ht="12.75">
      <c r="B113" s="2" t="s">
        <v>10</v>
      </c>
      <c r="C113" s="3">
        <v>111</v>
      </c>
      <c r="D113" s="3">
        <v>0.1696477551373661</v>
      </c>
      <c r="E113" s="3">
        <v>1.8972301875344844</v>
      </c>
    </row>
    <row r="114" spans="2:5" ht="12.75">
      <c r="B114" s="2" t="s">
        <v>10</v>
      </c>
      <c r="C114" s="3">
        <v>112</v>
      </c>
      <c r="D114" s="3">
        <v>0.045576822838037274</v>
      </c>
      <c r="E114" s="3">
        <v>0.6156945475647252</v>
      </c>
    </row>
    <row r="115" spans="2:5" ht="12.75">
      <c r="B115" s="2" t="s">
        <v>10</v>
      </c>
      <c r="C115" s="3">
        <v>113</v>
      </c>
      <c r="D115" s="3">
        <v>0.011002502542151234</v>
      </c>
      <c r="E115" s="3">
        <v>0.18212651075365965</v>
      </c>
    </row>
    <row r="116" spans="2:5" ht="12.75">
      <c r="B116" s="2" t="s">
        <v>10</v>
      </c>
      <c r="C116" s="3">
        <v>114</v>
      </c>
      <c r="D116" s="3">
        <v>0.002374514988386657</v>
      </c>
      <c r="E116" s="3">
        <v>0.048876463015335714</v>
      </c>
    </row>
    <row r="117" spans="2:5" ht="12.75">
      <c r="B117" s="2" t="s">
        <v>10</v>
      </c>
      <c r="C117" s="3">
        <v>115</v>
      </c>
      <c r="D117" s="3">
        <v>0.00045578974294586104</v>
      </c>
      <c r="E117" s="3">
        <v>0.011841902852749735</v>
      </c>
    </row>
    <row r="118" spans="2:5" ht="12.75">
      <c r="B118" s="2" t="s">
        <v>10</v>
      </c>
      <c r="C118" s="3">
        <v>116</v>
      </c>
      <c r="D118" s="3">
        <v>7.741151225782221E-05</v>
      </c>
      <c r="E118" s="3">
        <v>0.0025768817830115116</v>
      </c>
    </row>
    <row r="119" spans="2:5" ht="12.75">
      <c r="B119" s="2" t="s">
        <v>10</v>
      </c>
      <c r="C119" s="3">
        <v>117</v>
      </c>
      <c r="D119" s="3">
        <v>1.1571586647222276E-05</v>
      </c>
      <c r="E119" s="3">
        <v>0.0005008421248944898</v>
      </c>
    </row>
    <row r="120" spans="2:5" ht="12.75">
      <c r="B120" s="2" t="s">
        <v>10</v>
      </c>
      <c r="C120" s="3">
        <v>118</v>
      </c>
      <c r="D120" s="3">
        <v>1.5140841391399328E-06</v>
      </c>
      <c r="E120" s="3">
        <v>8.641423343556923E-05</v>
      </c>
    </row>
    <row r="121" spans="2:5" ht="12.75">
      <c r="B121" s="2" t="s">
        <v>10</v>
      </c>
      <c r="C121" s="3">
        <v>119</v>
      </c>
      <c r="D121" s="3">
        <v>1.7242038909005288E-07</v>
      </c>
      <c r="E121" s="3">
        <v>1.3144634963212638E-05</v>
      </c>
    </row>
    <row r="122" spans="2:5" ht="12.75">
      <c r="B122" s="2" t="s">
        <v>10</v>
      </c>
      <c r="C122" s="3">
        <v>120</v>
      </c>
      <c r="D122" s="3">
        <v>0</v>
      </c>
      <c r="E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3"/>
  <sheetViews>
    <sheetView zoomScale="70" zoomScaleNormal="70" zoomScalePageLayoutView="0" workbookViewId="0" topLeftCell="A1">
      <selection activeCell="F89" sqref="F89:I143"/>
    </sheetView>
  </sheetViews>
  <sheetFormatPr defaultColWidth="9.140625" defaultRowHeight="12.75"/>
  <cols>
    <col min="1" max="16" width="9.140625" style="6" customWidth="1"/>
    <col min="17" max="17" width="10.00390625" style="6" bestFit="1" customWidth="1"/>
    <col min="18" max="18" width="10.28125" style="6" bestFit="1" customWidth="1"/>
    <col min="19" max="19" width="12.421875" style="6" bestFit="1" customWidth="1"/>
    <col min="20" max="20" width="14.8515625" style="6" customWidth="1"/>
    <col min="21" max="16384" width="9.140625" style="6" customWidth="1"/>
  </cols>
  <sheetData>
    <row r="1" spans="1:6" ht="15">
      <c r="A1" s="1" t="s">
        <v>6</v>
      </c>
      <c r="B1" s="1" t="s">
        <v>7</v>
      </c>
      <c r="C1" s="1" t="s">
        <v>8</v>
      </c>
      <c r="D1" s="1" t="s">
        <v>9</v>
      </c>
      <c r="F1" s="7" t="s">
        <v>21</v>
      </c>
    </row>
    <row r="2" spans="1:6" ht="12.75">
      <c r="A2" s="2" t="s">
        <v>10</v>
      </c>
      <c r="B2" s="3">
        <v>0</v>
      </c>
      <c r="C2" s="3">
        <v>100000</v>
      </c>
      <c r="D2" s="3">
        <v>100000</v>
      </c>
      <c r="F2" s="6" t="s">
        <v>0</v>
      </c>
    </row>
    <row r="3" spans="1:6" ht="12.75">
      <c r="A3" s="2" t="s">
        <v>10</v>
      </c>
      <c r="B3" s="3">
        <v>1</v>
      </c>
      <c r="C3" s="3">
        <v>99676.80799999999</v>
      </c>
      <c r="D3" s="3">
        <v>99725.837</v>
      </c>
      <c r="F3" s="8" t="s">
        <v>1</v>
      </c>
    </row>
    <row r="4" spans="1:6" ht="12.75">
      <c r="A4" s="2" t="s">
        <v>10</v>
      </c>
      <c r="B4" s="3">
        <v>2</v>
      </c>
      <c r="C4" s="3">
        <v>99659.35259738303</v>
      </c>
      <c r="D4" s="3">
        <v>99705.15984495642</v>
      </c>
      <c r="F4" s="18" t="s">
        <v>11</v>
      </c>
    </row>
    <row r="5" spans="1:16" ht="12.75">
      <c r="A5" s="2" t="s">
        <v>10</v>
      </c>
      <c r="B5" s="3">
        <v>3</v>
      </c>
      <c r="C5" s="3">
        <v>99644.91195719167</v>
      </c>
      <c r="D5" s="3">
        <v>99690.00864886638</v>
      </c>
      <c r="O5" s="27"/>
      <c r="P5" s="27"/>
    </row>
    <row r="6" spans="1:16" ht="12.75">
      <c r="A6" s="2" t="s">
        <v>10</v>
      </c>
      <c r="B6" s="3">
        <v>4</v>
      </c>
      <c r="C6" s="3">
        <v>99633.07314520203</v>
      </c>
      <c r="D6" s="3">
        <v>99678.89321290202</v>
      </c>
      <c r="F6" s="6" t="s">
        <v>2</v>
      </c>
      <c r="N6" s="38"/>
      <c r="O6" s="33"/>
      <c r="P6" s="27"/>
    </row>
    <row r="7" spans="1:25" ht="12.75">
      <c r="A7" s="2" t="s">
        <v>10</v>
      </c>
      <c r="B7" s="3">
        <v>5</v>
      </c>
      <c r="C7" s="3">
        <v>99623.271243466</v>
      </c>
      <c r="D7" s="3">
        <v>99670.43944596863</v>
      </c>
      <c r="F7" s="32" t="s">
        <v>15</v>
      </c>
      <c r="N7" s="38"/>
      <c r="O7" s="44">
        <f>SUM(I17:I81)</f>
        <v>15.633824574308138</v>
      </c>
      <c r="P7" s="27"/>
      <c r="Q7" s="32"/>
      <c r="R7" s="39"/>
      <c r="S7" s="38"/>
      <c r="T7" s="38"/>
      <c r="U7" s="38"/>
      <c r="V7" s="38"/>
      <c r="W7" s="38"/>
      <c r="X7" s="38"/>
      <c r="Y7" s="38"/>
    </row>
    <row r="8" spans="1:25" ht="12.75">
      <c r="A8" s="2" t="s">
        <v>10</v>
      </c>
      <c r="B8" s="3">
        <v>6</v>
      </c>
      <c r="C8" s="3">
        <v>99614.68570995024</v>
      </c>
      <c r="D8" s="3">
        <v>99662.91034097289</v>
      </c>
      <c r="F8" s="32" t="s">
        <v>16</v>
      </c>
      <c r="N8" s="38"/>
      <c r="O8" s="44">
        <f>SUM(Q17:Q81)</f>
        <v>16.967316641766615</v>
      </c>
      <c r="P8" s="27"/>
      <c r="Q8" s="32"/>
      <c r="R8" s="39"/>
      <c r="S8" s="38"/>
      <c r="T8" s="38"/>
      <c r="U8" s="38"/>
      <c r="V8" s="38"/>
      <c r="W8" s="38"/>
      <c r="X8" s="38"/>
      <c r="Y8" s="38"/>
    </row>
    <row r="9" spans="1:25" ht="12.75">
      <c r="A9" s="2" t="s">
        <v>10</v>
      </c>
      <c r="B9" s="3">
        <v>7</v>
      </c>
      <c r="C9" s="3">
        <v>99606.97951786371</v>
      </c>
      <c r="D9" s="3">
        <v>99655.68976311869</v>
      </c>
      <c r="F9" s="32" t="s">
        <v>17</v>
      </c>
      <c r="N9" s="38"/>
      <c r="O9" s="44">
        <f>SUM(I89:I143)</f>
        <v>12.273040503999518</v>
      </c>
      <c r="P9" s="27"/>
      <c r="Q9" s="32"/>
      <c r="R9" s="40"/>
      <c r="S9" s="38"/>
      <c r="T9" s="38"/>
      <c r="U9" s="38"/>
      <c r="V9" s="38"/>
      <c r="W9" s="38"/>
      <c r="X9" s="38"/>
      <c r="Y9" s="38"/>
    </row>
    <row r="10" spans="1:25" ht="12.75">
      <c r="A10" s="2" t="s">
        <v>10</v>
      </c>
      <c r="B10" s="3">
        <v>8</v>
      </c>
      <c r="C10" s="3">
        <v>99599.03187696799</v>
      </c>
      <c r="D10" s="3">
        <v>99648.72682007494</v>
      </c>
      <c r="F10" s="32" t="s">
        <v>18</v>
      </c>
      <c r="N10" s="38"/>
      <c r="O10" s="44">
        <f>SUM(R88:R142)</f>
        <v>13.794126371175283</v>
      </c>
      <c r="P10" s="27"/>
      <c r="Q10" s="32"/>
      <c r="R10" s="40"/>
      <c r="S10" s="38"/>
      <c r="T10" s="38"/>
      <c r="U10" s="38"/>
      <c r="V10" s="38"/>
      <c r="W10" s="38"/>
      <c r="X10" s="38"/>
      <c r="Y10" s="38"/>
    </row>
    <row r="11" spans="1:25" ht="12.75">
      <c r="A11" s="2" t="s">
        <v>10</v>
      </c>
      <c r="B11" s="3">
        <v>9</v>
      </c>
      <c r="C11" s="3">
        <v>99590.63069862917</v>
      </c>
      <c r="D11" s="3">
        <v>99642.06629917429</v>
      </c>
      <c r="N11" s="38"/>
      <c r="O11" s="33"/>
      <c r="P11" s="27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12.75">
      <c r="A12" s="2" t="s">
        <v>10</v>
      </c>
      <c r="B12" s="3">
        <v>10</v>
      </c>
      <c r="C12" s="3">
        <v>99582.24217980543</v>
      </c>
      <c r="D12" s="3">
        <v>99636.01702932926</v>
      </c>
      <c r="O12" s="27"/>
      <c r="P12" s="27"/>
      <c r="Q12" s="38"/>
      <c r="R12" s="33"/>
      <c r="S12" s="32"/>
      <c r="T12" s="32"/>
      <c r="U12" s="32"/>
      <c r="V12" s="32"/>
      <c r="W12" s="32"/>
      <c r="X12" s="38"/>
      <c r="Y12" s="38"/>
    </row>
    <row r="13" spans="1:25" ht="12.75">
      <c r="A13" s="2" t="s">
        <v>10</v>
      </c>
      <c r="B13" s="3">
        <v>11</v>
      </c>
      <c r="C13" s="3">
        <v>99573.97784952693</v>
      </c>
      <c r="D13" s="3">
        <v>99630.09964627789</v>
      </c>
      <c r="J13" s="30"/>
      <c r="K13" s="30"/>
      <c r="L13" s="30"/>
      <c r="M13" s="23"/>
      <c r="N13" s="23"/>
      <c r="O13" s="27"/>
      <c r="P13" s="27"/>
      <c r="Q13" s="38"/>
      <c r="R13" s="34"/>
      <c r="S13" s="34"/>
      <c r="T13" s="34"/>
      <c r="U13" s="32"/>
      <c r="V13" s="32"/>
      <c r="W13" s="32"/>
      <c r="X13" s="38"/>
      <c r="Y13" s="38"/>
    </row>
    <row r="14" spans="1:25" ht="12.75">
      <c r="A14" s="2" t="s">
        <v>10</v>
      </c>
      <c r="B14" s="3">
        <v>12</v>
      </c>
      <c r="C14" s="3">
        <v>99565.5518995213</v>
      </c>
      <c r="D14" s="3">
        <v>99623.82892780616</v>
      </c>
      <c r="F14" s="31" t="s">
        <v>190</v>
      </c>
      <c r="G14" s="9"/>
      <c r="N14" s="6" t="s">
        <v>191</v>
      </c>
      <c r="O14" s="27"/>
      <c r="P14" s="33"/>
      <c r="Q14" s="38"/>
      <c r="R14" s="32"/>
      <c r="S14" s="32"/>
      <c r="T14" s="32"/>
      <c r="U14" s="35"/>
      <c r="V14" s="35"/>
      <c r="W14" s="35"/>
      <c r="X14" s="38"/>
      <c r="Y14" s="38"/>
    </row>
    <row r="15" spans="1:25" ht="12.75">
      <c r="A15" s="2" t="s">
        <v>10</v>
      </c>
      <c r="B15" s="3">
        <v>13</v>
      </c>
      <c r="C15" s="3">
        <v>99555.89702795362</v>
      </c>
      <c r="D15" s="3">
        <v>99616.82537263253</v>
      </c>
      <c r="F15" s="31"/>
      <c r="G15" s="20"/>
      <c r="H15" s="6">
        <v>1.04</v>
      </c>
      <c r="Q15" s="38"/>
      <c r="R15" s="32"/>
      <c r="S15" s="32"/>
      <c r="T15" s="32"/>
      <c r="U15" s="35"/>
      <c r="V15" s="35"/>
      <c r="W15" s="35"/>
      <c r="X15" s="38"/>
      <c r="Y15" s="38"/>
    </row>
    <row r="16" spans="1:25" ht="12.75">
      <c r="A16" s="2" t="s">
        <v>10</v>
      </c>
      <c r="B16" s="3">
        <v>14</v>
      </c>
      <c r="C16" s="3">
        <v>99543.8149242903</v>
      </c>
      <c r="D16" s="3">
        <v>99608.50936005042</v>
      </c>
      <c r="F16" s="49" t="s">
        <v>33</v>
      </c>
      <c r="G16" s="50" t="s">
        <v>108</v>
      </c>
      <c r="H16" s="51" t="s">
        <v>111</v>
      </c>
      <c r="I16" s="51" t="s">
        <v>107</v>
      </c>
      <c r="N16" s="49" t="s">
        <v>33</v>
      </c>
      <c r="O16" s="51" t="s">
        <v>192</v>
      </c>
      <c r="P16" s="51" t="s">
        <v>111</v>
      </c>
      <c r="Q16" s="51" t="s">
        <v>107</v>
      </c>
      <c r="R16" s="32"/>
      <c r="S16" s="32"/>
      <c r="T16" s="32"/>
      <c r="U16" s="35"/>
      <c r="V16" s="35"/>
      <c r="W16" s="35"/>
      <c r="X16" s="38"/>
      <c r="Y16" s="38"/>
    </row>
    <row r="17" spans="1:25" ht="12.75">
      <c r="A17" s="2" t="s">
        <v>10</v>
      </c>
      <c r="B17" s="3">
        <v>15</v>
      </c>
      <c r="C17" s="3">
        <v>99528.625533571</v>
      </c>
      <c r="D17" s="3">
        <v>99599.22684306315</v>
      </c>
      <c r="F17" s="45">
        <v>1</v>
      </c>
      <c r="G17" s="45">
        <f>C58/$C$57</f>
        <v>0.9958813</v>
      </c>
      <c r="H17" s="45">
        <f>$H$15^(-F17)</f>
        <v>0.9615384615384615</v>
      </c>
      <c r="I17" s="45">
        <f>G17*H17</f>
        <v>0.957578173076923</v>
      </c>
      <c r="N17" s="45">
        <v>1</v>
      </c>
      <c r="O17" s="45">
        <f>D58/$D$57</f>
        <v>0.99764806</v>
      </c>
      <c r="P17" s="45">
        <f>$H$15^(-N17)</f>
        <v>0.9615384615384615</v>
      </c>
      <c r="Q17" s="45">
        <f>O17*P17</f>
        <v>0.9592769807692306</v>
      </c>
      <c r="R17" s="38"/>
      <c r="S17" s="38"/>
      <c r="T17" s="38"/>
      <c r="U17" s="38"/>
      <c r="V17" s="38"/>
      <c r="W17" s="38"/>
      <c r="X17" s="38"/>
      <c r="Y17" s="38"/>
    </row>
    <row r="18" spans="1:25" ht="12.75">
      <c r="A18" s="2" t="s">
        <v>10</v>
      </c>
      <c r="B18" s="3">
        <v>16</v>
      </c>
      <c r="C18" s="3">
        <v>99509.08408323374</v>
      </c>
      <c r="D18" s="3">
        <v>99588.97907861328</v>
      </c>
      <c r="F18" s="45">
        <f>F17+1</f>
        <v>2</v>
      </c>
      <c r="G18" s="45">
        <f aca="true" t="shared" si="0" ref="G18:G81">C59/$C$57</f>
        <v>0.9912762452806699</v>
      </c>
      <c r="H18" s="45">
        <f aca="true" t="shared" si="1" ref="H18:H81">$H$15^(-F18)</f>
        <v>0.9245562130177514</v>
      </c>
      <c r="I18" s="45">
        <f aca="true" t="shared" si="2" ref="I18:I81">G18*H18</f>
        <v>0.9164906113911518</v>
      </c>
      <c r="N18" s="45">
        <f>N17+1</f>
        <v>2</v>
      </c>
      <c r="O18" s="45">
        <f aca="true" t="shared" si="3" ref="O18:O81">D59/$D$57</f>
        <v>0.9950209134576795</v>
      </c>
      <c r="P18" s="45">
        <f aca="true" t="shared" si="4" ref="P18:P81">$H$15^(-N18)</f>
        <v>0.9245562130177514</v>
      </c>
      <c r="Q18" s="45">
        <f aca="true" t="shared" si="5" ref="Q18:Q81">O18*P18</f>
        <v>0.9199527676198959</v>
      </c>
      <c r="R18" s="32"/>
      <c r="S18" s="32"/>
      <c r="T18" s="32"/>
      <c r="U18" s="35"/>
      <c r="V18" s="35"/>
      <c r="W18" s="35"/>
      <c r="X18" s="38"/>
      <c r="Y18" s="38"/>
    </row>
    <row r="19" spans="1:25" ht="12.75">
      <c r="A19" s="2" t="s">
        <v>10</v>
      </c>
      <c r="B19" s="3">
        <v>17</v>
      </c>
      <c r="C19" s="3">
        <v>99484.11924421895</v>
      </c>
      <c r="D19" s="3">
        <v>99577.8340759646</v>
      </c>
      <c r="F19" s="45">
        <f aca="true" t="shared" si="6" ref="F19:F81">F18+1</f>
        <v>3</v>
      </c>
      <c r="G19" s="45">
        <f t="shared" si="0"/>
        <v>0.9862143724362439</v>
      </c>
      <c r="H19" s="45">
        <f t="shared" si="1"/>
        <v>0.8889963586709149</v>
      </c>
      <c r="I19" s="45">
        <f t="shared" si="2"/>
        <v>0.8767409859647423</v>
      </c>
      <c r="N19" s="45">
        <f aca="true" t="shared" si="7" ref="N19:N81">N18+1</f>
        <v>3</v>
      </c>
      <c r="O19" s="45">
        <f t="shared" si="3"/>
        <v>0.9921759297615029</v>
      </c>
      <c r="P19" s="45">
        <f t="shared" si="4"/>
        <v>0.8889963586709149</v>
      </c>
      <c r="Q19" s="45">
        <f t="shared" si="5"/>
        <v>0.8820407887189055</v>
      </c>
      <c r="R19" s="38"/>
      <c r="S19" s="38"/>
      <c r="T19" s="32"/>
      <c r="U19" s="35"/>
      <c r="V19" s="35"/>
      <c r="W19" s="35"/>
      <c r="X19" s="38"/>
      <c r="Y19" s="38"/>
    </row>
    <row r="20" spans="1:25" ht="12.75">
      <c r="A20" s="2" t="s">
        <v>10</v>
      </c>
      <c r="B20" s="3">
        <v>18</v>
      </c>
      <c r="C20" s="3">
        <v>99453.68108309498</v>
      </c>
      <c r="D20" s="3">
        <v>99565.42468628204</v>
      </c>
      <c r="F20" s="45">
        <f t="shared" si="6"/>
        <v>4</v>
      </c>
      <c r="G20" s="45">
        <f t="shared" si="0"/>
        <v>0.9806424288884225</v>
      </c>
      <c r="H20" s="45">
        <f t="shared" si="1"/>
        <v>0.8548041910297257</v>
      </c>
      <c r="I20" s="45">
        <f t="shared" si="2"/>
        <v>0.8382572581153933</v>
      </c>
      <c r="N20" s="45">
        <f t="shared" si="7"/>
        <v>4</v>
      </c>
      <c r="O20" s="45">
        <f t="shared" si="3"/>
        <v>0.9890570842568535</v>
      </c>
      <c r="P20" s="45">
        <f t="shared" si="4"/>
        <v>0.8548041910297257</v>
      </c>
      <c r="Q20" s="45">
        <f t="shared" si="5"/>
        <v>0.8454501407903989</v>
      </c>
      <c r="R20" s="38"/>
      <c r="S20" s="38"/>
      <c r="T20" s="32"/>
      <c r="U20" s="35"/>
      <c r="V20" s="35"/>
      <c r="W20" s="35"/>
      <c r="X20" s="38"/>
      <c r="Y20" s="38"/>
    </row>
    <row r="21" spans="1:25" ht="12.75">
      <c r="A21" s="2" t="s">
        <v>10</v>
      </c>
      <c r="B21" s="3">
        <v>19</v>
      </c>
      <c r="C21" s="3">
        <v>99419.24425148315</v>
      </c>
      <c r="D21" s="3">
        <v>99552.05603670941</v>
      </c>
      <c r="F21" s="45">
        <f t="shared" si="6"/>
        <v>5</v>
      </c>
      <c r="G21" s="45">
        <f t="shared" si="0"/>
        <v>0.9746368275575454</v>
      </c>
      <c r="H21" s="45">
        <f t="shared" si="1"/>
        <v>0.8219271067593515</v>
      </c>
      <c r="I21" s="45">
        <f t="shared" si="2"/>
        <v>0.8010804278154864</v>
      </c>
      <c r="N21" s="45">
        <f t="shared" si="7"/>
        <v>5</v>
      </c>
      <c r="O21" s="45">
        <f t="shared" si="3"/>
        <v>0.9856974155907664</v>
      </c>
      <c r="P21" s="45">
        <f t="shared" si="4"/>
        <v>0.8219271067593515</v>
      </c>
      <c r="Q21" s="45">
        <f t="shared" si="5"/>
        <v>0.8101714249366888</v>
      </c>
      <c r="R21" s="38"/>
      <c r="S21" s="38"/>
      <c r="T21" s="32"/>
      <c r="U21" s="35"/>
      <c r="V21" s="35"/>
      <c r="W21" s="35"/>
      <c r="X21" s="38"/>
      <c r="Y21" s="38"/>
    </row>
    <row r="22" spans="1:25" ht="12.75">
      <c r="A22" s="2" t="s">
        <v>10</v>
      </c>
      <c r="B22" s="3">
        <v>20</v>
      </c>
      <c r="C22" s="3">
        <v>99382.38556086936</v>
      </c>
      <c r="D22" s="3">
        <v>99537.71556303733</v>
      </c>
      <c r="F22" s="45">
        <f t="shared" si="6"/>
        <v>6</v>
      </c>
      <c r="G22" s="45">
        <f t="shared" si="0"/>
        <v>0.968103583496852</v>
      </c>
      <c r="H22" s="45">
        <f t="shared" si="1"/>
        <v>0.7903145257301457</v>
      </c>
      <c r="I22" s="45">
        <f t="shared" si="2"/>
        <v>0.7651063244489691</v>
      </c>
      <c r="N22" s="45">
        <f t="shared" si="7"/>
        <v>6</v>
      </c>
      <c r="O22" s="45">
        <f t="shared" si="3"/>
        <v>0.9821244497417587</v>
      </c>
      <c r="P22" s="45">
        <f t="shared" si="4"/>
        <v>0.7903145257301457</v>
      </c>
      <c r="Q22" s="45">
        <f t="shared" si="5"/>
        <v>0.7761872187056383</v>
      </c>
      <c r="R22" s="38"/>
      <c r="S22" s="38"/>
      <c r="T22" s="32"/>
      <c r="U22" s="35"/>
      <c r="V22" s="35"/>
      <c r="W22" s="35"/>
      <c r="X22" s="38"/>
      <c r="Y22" s="38"/>
    </row>
    <row r="23" spans="1:25" ht="12.75">
      <c r="A23" s="2" t="s">
        <v>10</v>
      </c>
      <c r="B23" s="3">
        <v>21</v>
      </c>
      <c r="C23" s="3">
        <v>99343.06392619835</v>
      </c>
      <c r="D23" s="3">
        <v>99521.97068718958</v>
      </c>
      <c r="F23" s="45">
        <f t="shared" si="6"/>
        <v>7</v>
      </c>
      <c r="G23" s="45">
        <f t="shared" si="0"/>
        <v>0.9609914105206923</v>
      </c>
      <c r="H23" s="45">
        <f t="shared" si="1"/>
        <v>0.7599178132020633</v>
      </c>
      <c r="I23" s="45">
        <f t="shared" si="2"/>
        <v>0.7302744911888508</v>
      </c>
      <c r="N23" s="45">
        <f t="shared" si="7"/>
        <v>7</v>
      </c>
      <c r="O23" s="45">
        <f t="shared" si="3"/>
        <v>0.978272822823473</v>
      </c>
      <c r="P23" s="45">
        <f t="shared" si="4"/>
        <v>0.7599178132020633</v>
      </c>
      <c r="Q23" s="45">
        <f t="shared" si="5"/>
        <v>0.7434069442350232</v>
      </c>
      <c r="R23" s="32"/>
      <c r="S23" s="38"/>
      <c r="T23" s="32"/>
      <c r="U23" s="35"/>
      <c r="V23" s="35"/>
      <c r="W23" s="35"/>
      <c r="X23" s="38"/>
      <c r="Y23" s="38"/>
    </row>
    <row r="24" spans="1:25" ht="12.75">
      <c r="A24" s="2" t="s">
        <v>10</v>
      </c>
      <c r="B24" s="3">
        <v>22</v>
      </c>
      <c r="C24" s="3">
        <v>99302.00543787765</v>
      </c>
      <c r="D24" s="3">
        <v>99505.56747598092</v>
      </c>
      <c r="F24" s="45">
        <f t="shared" si="6"/>
        <v>8</v>
      </c>
      <c r="G24" s="45">
        <f t="shared" si="0"/>
        <v>0.9532476264157473</v>
      </c>
      <c r="H24" s="45">
        <f t="shared" si="1"/>
        <v>0.7306902050019838</v>
      </c>
      <c r="I24" s="45">
        <f t="shared" si="2"/>
        <v>0.6965287035633769</v>
      </c>
      <c r="N24" s="45">
        <f t="shared" si="7"/>
        <v>8</v>
      </c>
      <c r="O24" s="45">
        <f t="shared" si="3"/>
        <v>0.9741065056119913</v>
      </c>
      <c r="P24" s="45">
        <f t="shared" si="4"/>
        <v>0.7306902050019838</v>
      </c>
      <c r="Q24" s="45">
        <f t="shared" si="5"/>
        <v>0.711770082279392</v>
      </c>
      <c r="R24" s="38"/>
      <c r="S24" s="38"/>
      <c r="T24" s="32"/>
      <c r="U24" s="35"/>
      <c r="V24" s="35"/>
      <c r="W24" s="35"/>
      <c r="X24" s="38"/>
      <c r="Y24" s="38"/>
    </row>
    <row r="25" spans="1:25" ht="12.75">
      <c r="A25" s="2" t="s">
        <v>10</v>
      </c>
      <c r="B25" s="3">
        <v>23</v>
      </c>
      <c r="C25" s="3">
        <v>99259.28670815834</v>
      </c>
      <c r="D25" s="3">
        <v>99488.67839601322</v>
      </c>
      <c r="F25" s="45">
        <f t="shared" si="6"/>
        <v>9</v>
      </c>
      <c r="G25" s="45">
        <f t="shared" si="0"/>
        <v>0.9447223897235659</v>
      </c>
      <c r="H25" s="45">
        <f t="shared" si="1"/>
        <v>0.7025867355788304</v>
      </c>
      <c r="I25" s="45">
        <f t="shared" si="2"/>
        <v>0.6637494198241118</v>
      </c>
      <c r="N25" s="45">
        <f t="shared" si="7"/>
        <v>9</v>
      </c>
      <c r="O25" s="45">
        <f t="shared" si="3"/>
        <v>0.9695054401665788</v>
      </c>
      <c r="P25" s="45">
        <f t="shared" si="4"/>
        <v>0.7025867355788304</v>
      </c>
      <c r="Q25" s="45">
        <f t="shared" si="5"/>
        <v>0.6811616623325537</v>
      </c>
      <c r="R25" s="38"/>
      <c r="S25" s="38"/>
      <c r="T25" s="32"/>
      <c r="U25" s="35"/>
      <c r="V25" s="35"/>
      <c r="W25" s="35"/>
      <c r="X25" s="38"/>
      <c r="Y25" s="38"/>
    </row>
    <row r="26" spans="1:25" ht="12.75">
      <c r="A26" s="2" t="s">
        <v>10</v>
      </c>
      <c r="B26" s="3">
        <v>24</v>
      </c>
      <c r="C26" s="3">
        <v>99214.33019202248</v>
      </c>
      <c r="D26" s="3">
        <v>99471.92450257133</v>
      </c>
      <c r="F26" s="45">
        <f t="shared" si="6"/>
        <v>10</v>
      </c>
      <c r="G26" s="45">
        <f t="shared" si="0"/>
        <v>0.9354537844885552</v>
      </c>
      <c r="H26" s="45">
        <f t="shared" si="1"/>
        <v>0.6755641688257985</v>
      </c>
      <c r="I26" s="45">
        <f t="shared" si="2"/>
        <v>0.6319590583929584</v>
      </c>
      <c r="N26" s="45">
        <f t="shared" si="7"/>
        <v>10</v>
      </c>
      <c r="O26" s="45">
        <f t="shared" si="3"/>
        <v>0.9643316549950212</v>
      </c>
      <c r="P26" s="45">
        <f t="shared" si="4"/>
        <v>0.6755641688257985</v>
      </c>
      <c r="Q26" s="45">
        <f t="shared" si="5"/>
        <v>0.6514679129791181</v>
      </c>
      <c r="R26" s="38"/>
      <c r="S26" s="38"/>
      <c r="T26" s="32"/>
      <c r="U26" s="35"/>
      <c r="V26" s="35"/>
      <c r="W26" s="35"/>
      <c r="X26" s="38"/>
      <c r="Y26" s="38"/>
    </row>
    <row r="27" spans="1:25" ht="12.75">
      <c r="A27" s="2" t="s">
        <v>10</v>
      </c>
      <c r="B27" s="3">
        <v>25</v>
      </c>
      <c r="C27" s="3">
        <v>99169.53095336756</v>
      </c>
      <c r="D27" s="3">
        <v>99453.93699446353</v>
      </c>
      <c r="F27" s="45">
        <f t="shared" si="6"/>
        <v>11</v>
      </c>
      <c r="G27" s="45">
        <f t="shared" si="0"/>
        <v>0.925152829340827</v>
      </c>
      <c r="H27" s="45">
        <f t="shared" si="1"/>
        <v>0.6495809315632679</v>
      </c>
      <c r="I27" s="45">
        <f t="shared" si="2"/>
        <v>0.6009616367216074</v>
      </c>
      <c r="N27" s="45">
        <f t="shared" si="7"/>
        <v>11</v>
      </c>
      <c r="O27" s="45">
        <f t="shared" si="3"/>
        <v>0.9585246137050225</v>
      </c>
      <c r="P27" s="45">
        <f t="shared" si="4"/>
        <v>0.6495809315632679</v>
      </c>
      <c r="Q27" s="45">
        <f t="shared" si="5"/>
        <v>0.62263931149683</v>
      </c>
      <c r="R27" s="38"/>
      <c r="S27" s="38"/>
      <c r="T27" s="32"/>
      <c r="U27" s="35"/>
      <c r="V27" s="35"/>
      <c r="W27" s="35"/>
      <c r="X27" s="38"/>
      <c r="Y27" s="38"/>
    </row>
    <row r="28" spans="1:25" ht="12.75">
      <c r="A28" s="2" t="s">
        <v>10</v>
      </c>
      <c r="B28" s="3">
        <v>26</v>
      </c>
      <c r="C28" s="3">
        <v>99125.07027755523</v>
      </c>
      <c r="D28" s="3">
        <v>99435.14915122591</v>
      </c>
      <c r="F28" s="45">
        <f t="shared" si="6"/>
        <v>12</v>
      </c>
      <c r="G28" s="45">
        <f t="shared" si="0"/>
        <v>0.913787992942412</v>
      </c>
      <c r="H28" s="45">
        <f t="shared" si="1"/>
        <v>0.6245970495800651</v>
      </c>
      <c r="I28" s="45">
        <f t="shared" si="2"/>
        <v>0.5707492843335199</v>
      </c>
      <c r="N28" s="45">
        <f t="shared" si="7"/>
        <v>12</v>
      </c>
      <c r="O28" s="45">
        <f t="shared" si="3"/>
        <v>0.9521932039773937</v>
      </c>
      <c r="P28" s="45">
        <f t="shared" si="4"/>
        <v>0.6245970495800651</v>
      </c>
      <c r="Q28" s="45">
        <f t="shared" si="5"/>
        <v>0.5947370658344693</v>
      </c>
      <c r="R28" s="32"/>
      <c r="S28" s="38"/>
      <c r="T28" s="32"/>
      <c r="U28" s="35"/>
      <c r="V28" s="35"/>
      <c r="W28" s="35"/>
      <c r="X28" s="38"/>
      <c r="Y28" s="38"/>
    </row>
    <row r="29" spans="1:25" ht="12.75">
      <c r="A29" s="2" t="s">
        <v>10</v>
      </c>
      <c r="B29" s="3">
        <v>27</v>
      </c>
      <c r="C29" s="3">
        <v>99080.05560064079</v>
      </c>
      <c r="D29" s="3">
        <v>99415.65687893779</v>
      </c>
      <c r="F29" s="45">
        <f t="shared" si="6"/>
        <v>13</v>
      </c>
      <c r="G29" s="45">
        <f t="shared" si="0"/>
        <v>0.9012525578764287</v>
      </c>
      <c r="H29" s="45">
        <f t="shared" si="1"/>
        <v>0.600574086134678</v>
      </c>
      <c r="I29" s="45">
        <f t="shared" si="2"/>
        <v>0.5412689313231771</v>
      </c>
      <c r="N29" s="45">
        <f t="shared" si="7"/>
        <v>13</v>
      </c>
      <c r="O29" s="45">
        <f t="shared" si="3"/>
        <v>0.9452622467772345</v>
      </c>
      <c r="P29" s="45">
        <f t="shared" si="4"/>
        <v>0.600574086134678</v>
      </c>
      <c r="Q29" s="45">
        <f t="shared" si="5"/>
        <v>0.56770001001585</v>
      </c>
      <c r="R29" s="38"/>
      <c r="S29" s="38"/>
      <c r="T29" s="32"/>
      <c r="U29" s="35"/>
      <c r="V29" s="35"/>
      <c r="W29" s="35"/>
      <c r="X29" s="38"/>
      <c r="Y29" s="38"/>
    </row>
    <row r="30" spans="1:25" ht="12.75">
      <c r="A30" s="2" t="s">
        <v>10</v>
      </c>
      <c r="B30" s="3">
        <v>28</v>
      </c>
      <c r="C30" s="3">
        <v>99036.31373769422</v>
      </c>
      <c r="D30" s="3">
        <v>99395.59082275335</v>
      </c>
      <c r="F30" s="45">
        <f t="shared" si="6"/>
        <v>14</v>
      </c>
      <c r="G30" s="45">
        <f t="shared" si="0"/>
        <v>0.8883668994301905</v>
      </c>
      <c r="H30" s="45">
        <f t="shared" si="1"/>
        <v>0.5774750828218058</v>
      </c>
      <c r="I30" s="45">
        <f t="shared" si="2"/>
        <v>0.5130097488246002</v>
      </c>
      <c r="N30" s="45">
        <f t="shared" si="7"/>
        <v>14</v>
      </c>
      <c r="O30" s="45">
        <f t="shared" si="3"/>
        <v>0.9381082090623278</v>
      </c>
      <c r="P30" s="45">
        <f t="shared" si="4"/>
        <v>0.5774750828218058</v>
      </c>
      <c r="Q30" s="45">
        <f t="shared" si="5"/>
        <v>0.5417341157240837</v>
      </c>
      <c r="R30" s="38"/>
      <c r="S30" s="38"/>
      <c r="T30" s="32"/>
      <c r="U30" s="35"/>
      <c r="V30" s="35"/>
      <c r="W30" s="35"/>
      <c r="X30" s="38"/>
      <c r="Y30" s="38"/>
    </row>
    <row r="31" spans="1:25" ht="12.75">
      <c r="A31" s="2" t="s">
        <v>10</v>
      </c>
      <c r="B31" s="3">
        <v>29</v>
      </c>
      <c r="C31" s="3">
        <v>98991.69391690283</v>
      </c>
      <c r="D31" s="3">
        <v>99375.47017330311</v>
      </c>
      <c r="F31" s="45">
        <f t="shared" si="6"/>
        <v>15</v>
      </c>
      <c r="G31" s="45">
        <f t="shared" si="0"/>
        <v>0.8747060107831959</v>
      </c>
      <c r="H31" s="45">
        <f t="shared" si="1"/>
        <v>0.5552645027132748</v>
      </c>
      <c r="I31" s="45">
        <f t="shared" si="2"/>
        <v>0.4856931980978436</v>
      </c>
      <c r="N31" s="45">
        <f t="shared" si="7"/>
        <v>15</v>
      </c>
      <c r="O31" s="45">
        <f t="shared" si="3"/>
        <v>0.9304420356832809</v>
      </c>
      <c r="P31" s="45">
        <f t="shared" si="4"/>
        <v>0.5552645027132748</v>
      </c>
      <c r="Q31" s="45">
        <f t="shared" si="5"/>
        <v>0.516641434247204</v>
      </c>
      <c r="R31" s="38"/>
      <c r="S31" s="38"/>
      <c r="T31" s="32"/>
      <c r="U31" s="35"/>
      <c r="V31" s="35"/>
      <c r="W31" s="35"/>
      <c r="X31" s="38"/>
      <c r="Y31" s="38"/>
    </row>
    <row r="32" spans="1:25" ht="12.75">
      <c r="A32" s="2" t="s">
        <v>10</v>
      </c>
      <c r="B32" s="3">
        <v>30</v>
      </c>
      <c r="C32" s="3">
        <v>98943.83539256177</v>
      </c>
      <c r="D32" s="3">
        <v>99354.9312511277</v>
      </c>
      <c r="F32" s="45">
        <f t="shared" si="6"/>
        <v>16</v>
      </c>
      <c r="G32" s="45">
        <f t="shared" si="0"/>
        <v>0.8600093928253391</v>
      </c>
      <c r="H32" s="45">
        <f t="shared" si="1"/>
        <v>0.533908175685841</v>
      </c>
      <c r="I32" s="45">
        <f t="shared" si="2"/>
        <v>0.4591660459960646</v>
      </c>
      <c r="N32" s="45">
        <f t="shared" si="7"/>
        <v>16</v>
      </c>
      <c r="O32" s="45">
        <f t="shared" si="3"/>
        <v>0.9219333944863068</v>
      </c>
      <c r="P32" s="45">
        <f t="shared" si="4"/>
        <v>0.533908175685841</v>
      </c>
      <c r="Q32" s="45">
        <f t="shared" si="5"/>
        <v>0.4922277767540389</v>
      </c>
      <c r="R32" s="38"/>
      <c r="S32" s="38"/>
      <c r="T32" s="32"/>
      <c r="U32" s="35"/>
      <c r="V32" s="35"/>
      <c r="W32" s="35"/>
      <c r="X32" s="38"/>
      <c r="Y32" s="38"/>
    </row>
    <row r="33" spans="1:25" ht="12.75">
      <c r="A33" s="2" t="s">
        <v>10</v>
      </c>
      <c r="B33" s="3">
        <v>31</v>
      </c>
      <c r="C33" s="3">
        <v>98893.56301923716</v>
      </c>
      <c r="D33" s="3">
        <v>99333.72592815077</v>
      </c>
      <c r="F33" s="45">
        <f t="shared" si="6"/>
        <v>17</v>
      </c>
      <c r="G33" s="45">
        <f t="shared" si="0"/>
        <v>0.8436610012719561</v>
      </c>
      <c r="H33" s="45">
        <f t="shared" si="1"/>
        <v>0.5133732458517702</v>
      </c>
      <c r="I33" s="45">
        <f t="shared" si="2"/>
        <v>0.4331129866215386</v>
      </c>
      <c r="N33" s="45">
        <f t="shared" si="7"/>
        <v>17</v>
      </c>
      <c r="O33" s="45">
        <f t="shared" si="3"/>
        <v>0.9122866706584278</v>
      </c>
      <c r="P33" s="45">
        <f t="shared" si="4"/>
        <v>0.5133732458517702</v>
      </c>
      <c r="Q33" s="45">
        <f t="shared" si="5"/>
        <v>0.468343569263222</v>
      </c>
      <c r="R33" s="32"/>
      <c r="S33" s="38"/>
      <c r="T33" s="32"/>
      <c r="U33" s="35"/>
      <c r="V33" s="35"/>
      <c r="W33" s="35"/>
      <c r="X33" s="38"/>
      <c r="Y33" s="38"/>
    </row>
    <row r="34" spans="1:25" ht="12.75">
      <c r="A34" s="2" t="s">
        <v>10</v>
      </c>
      <c r="B34" s="3">
        <v>32</v>
      </c>
      <c r="C34" s="3">
        <v>98840.67276386321</v>
      </c>
      <c r="D34" s="3">
        <v>99311.1086320942</v>
      </c>
      <c r="F34" s="45">
        <f t="shared" si="6"/>
        <v>18</v>
      </c>
      <c r="G34" s="45">
        <f t="shared" si="0"/>
        <v>0.8256064280562658</v>
      </c>
      <c r="H34" s="45">
        <f t="shared" si="1"/>
        <v>0.4936281210113175</v>
      </c>
      <c r="I34" s="45">
        <f t="shared" si="2"/>
        <v>0.40754254977627996</v>
      </c>
      <c r="N34" s="45">
        <f t="shared" si="7"/>
        <v>18</v>
      </c>
      <c r="O34" s="45">
        <f t="shared" si="3"/>
        <v>0.9015314859035012</v>
      </c>
      <c r="P34" s="45">
        <f t="shared" si="4"/>
        <v>0.4936281210113175</v>
      </c>
      <c r="Q34" s="45">
        <f t="shared" si="5"/>
        <v>0.44502129341908636</v>
      </c>
      <c r="R34" s="38"/>
      <c r="S34" s="38"/>
      <c r="T34" s="32"/>
      <c r="U34" s="35"/>
      <c r="V34" s="35"/>
      <c r="W34" s="35"/>
      <c r="X34" s="38"/>
      <c r="Y34" s="38"/>
    </row>
    <row r="35" spans="1:25" ht="12.75">
      <c r="A35" s="2" t="s">
        <v>10</v>
      </c>
      <c r="B35" s="3">
        <v>33</v>
      </c>
      <c r="C35" s="3">
        <v>98784.22979768142</v>
      </c>
      <c r="D35" s="3">
        <v>99286.7863484791</v>
      </c>
      <c r="F35" s="45">
        <f t="shared" si="6"/>
        <v>19</v>
      </c>
      <c r="G35" s="45">
        <f t="shared" si="0"/>
        <v>0.8052633040355452</v>
      </c>
      <c r="H35" s="45">
        <f t="shared" si="1"/>
        <v>0.47464242404934376</v>
      </c>
      <c r="I35" s="45">
        <f t="shared" si="2"/>
        <v>0.38221212662541487</v>
      </c>
      <c r="N35" s="45">
        <f t="shared" si="7"/>
        <v>19</v>
      </c>
      <c r="O35" s="45">
        <f t="shared" si="3"/>
        <v>0.8892604072822188</v>
      </c>
      <c r="P35" s="45">
        <f t="shared" si="4"/>
        <v>0.47464242404934376</v>
      </c>
      <c r="Q35" s="45">
        <f t="shared" si="5"/>
        <v>0.422080715323539</v>
      </c>
      <c r="R35" s="38"/>
      <c r="S35" s="38"/>
      <c r="T35" s="32"/>
      <c r="U35" s="35"/>
      <c r="V35" s="35"/>
      <c r="W35" s="35"/>
      <c r="X35" s="38"/>
      <c r="Y35" s="38"/>
    </row>
    <row r="36" spans="1:25" ht="12.75">
      <c r="A36" s="2" t="s">
        <v>10</v>
      </c>
      <c r="B36" s="3">
        <v>34</v>
      </c>
      <c r="C36" s="3">
        <v>98725.50652443588</v>
      </c>
      <c r="D36" s="3">
        <v>99260.17153253053</v>
      </c>
      <c r="F36" s="45">
        <f t="shared" si="6"/>
        <v>20</v>
      </c>
      <c r="G36" s="45">
        <f t="shared" si="0"/>
        <v>0.7833950825405405</v>
      </c>
      <c r="H36" s="45">
        <f t="shared" si="1"/>
        <v>0.45638694620129205</v>
      </c>
      <c r="I36" s="45">
        <f t="shared" si="2"/>
        <v>0.3575312893897864</v>
      </c>
      <c r="N36" s="45">
        <f t="shared" si="7"/>
        <v>20</v>
      </c>
      <c r="O36" s="45">
        <f t="shared" si="3"/>
        <v>0.8759362628957464</v>
      </c>
      <c r="P36" s="45">
        <f t="shared" si="4"/>
        <v>0.45638694620129205</v>
      </c>
      <c r="Q36" s="45">
        <f t="shared" si="5"/>
        <v>0.39976587608996184</v>
      </c>
      <c r="R36" s="38"/>
      <c r="S36" s="38"/>
      <c r="T36" s="32"/>
      <c r="U36" s="35"/>
      <c r="V36" s="35"/>
      <c r="W36" s="35"/>
      <c r="X36" s="38"/>
      <c r="Y36" s="38"/>
    </row>
    <row r="37" spans="1:25" ht="12.75">
      <c r="A37" s="2" t="s">
        <v>10</v>
      </c>
      <c r="B37" s="3">
        <v>35</v>
      </c>
      <c r="C37" s="3">
        <v>98662.9283748703</v>
      </c>
      <c r="D37" s="3">
        <v>99229.8971802131</v>
      </c>
      <c r="F37" s="45">
        <f t="shared" si="6"/>
        <v>21</v>
      </c>
      <c r="G37" s="45">
        <f t="shared" si="0"/>
        <v>0.7601737481754804</v>
      </c>
      <c r="H37" s="45">
        <f t="shared" si="1"/>
        <v>0.43883360211662686</v>
      </c>
      <c r="I37" s="45">
        <f t="shared" si="2"/>
        <v>0.3335897841463437</v>
      </c>
      <c r="N37" s="45">
        <f t="shared" si="7"/>
        <v>21</v>
      </c>
      <c r="O37" s="45">
        <f t="shared" si="3"/>
        <v>0.8613258212178979</v>
      </c>
      <c r="P37" s="45">
        <f t="shared" si="4"/>
        <v>0.43883360211662686</v>
      </c>
      <c r="Q37" s="45">
        <f t="shared" si="5"/>
        <v>0.3779787127211119</v>
      </c>
      <c r="R37" s="38"/>
      <c r="S37" s="38"/>
      <c r="T37" s="32"/>
      <c r="U37" s="35"/>
      <c r="V37" s="35"/>
      <c r="W37" s="35"/>
      <c r="X37" s="38"/>
      <c r="Y37" s="38"/>
    </row>
    <row r="38" spans="1:25" ht="12.75">
      <c r="A38" s="2" t="s">
        <v>10</v>
      </c>
      <c r="B38" s="3">
        <v>36</v>
      </c>
      <c r="C38" s="3">
        <v>98595.6363112015</v>
      </c>
      <c r="D38" s="3">
        <v>99195.51501313913</v>
      </c>
      <c r="F38" s="45">
        <f t="shared" si="6"/>
        <v>22</v>
      </c>
      <c r="G38" s="45">
        <f t="shared" si="0"/>
        <v>0.7356141763472266</v>
      </c>
      <c r="H38" s="45">
        <f t="shared" si="1"/>
        <v>0.4219553866506028</v>
      </c>
      <c r="I38" s="45">
        <f t="shared" si="2"/>
        <v>0.3103963642062587</v>
      </c>
      <c r="N38" s="45">
        <f t="shared" si="7"/>
        <v>22</v>
      </c>
      <c r="O38" s="45">
        <f t="shared" si="3"/>
        <v>0.845366582087556</v>
      </c>
      <c r="P38" s="45">
        <f t="shared" si="4"/>
        <v>0.4219553866506028</v>
      </c>
      <c r="Q38" s="45">
        <f t="shared" si="5"/>
        <v>0.35670698300625325</v>
      </c>
      <c r="R38" s="32"/>
      <c r="S38" s="38"/>
      <c r="T38" s="32"/>
      <c r="U38" s="35"/>
      <c r="V38" s="35"/>
      <c r="W38" s="35"/>
      <c r="X38" s="38"/>
      <c r="Y38" s="38"/>
    </row>
    <row r="39" spans="1:25" ht="12.75">
      <c r="A39" s="2" t="s">
        <v>10</v>
      </c>
      <c r="B39" s="3">
        <v>37</v>
      </c>
      <c r="C39" s="3">
        <v>98524.8032341628</v>
      </c>
      <c r="D39" s="3">
        <v>99156.15423278192</v>
      </c>
      <c r="F39" s="45">
        <f t="shared" si="6"/>
        <v>23</v>
      </c>
      <c r="G39" s="45">
        <f t="shared" si="0"/>
        <v>0.7100316632872651</v>
      </c>
      <c r="H39" s="45">
        <f t="shared" si="1"/>
        <v>0.4057263333178873</v>
      </c>
      <c r="I39" s="45">
        <f t="shared" si="2"/>
        <v>0.2880785432851429</v>
      </c>
      <c r="N39" s="45">
        <f t="shared" si="7"/>
        <v>23</v>
      </c>
      <c r="O39" s="45">
        <f t="shared" si="3"/>
        <v>0.828117789975968</v>
      </c>
      <c r="P39" s="45">
        <f t="shared" si="4"/>
        <v>0.4057263333178873</v>
      </c>
      <c r="Q39" s="45">
        <f t="shared" si="5"/>
        <v>0.3359891944822618</v>
      </c>
      <c r="R39" s="38"/>
      <c r="S39" s="38"/>
      <c r="T39" s="32"/>
      <c r="U39" s="35"/>
      <c r="V39" s="35"/>
      <c r="W39" s="35"/>
      <c r="X39" s="38"/>
      <c r="Y39" s="38"/>
    </row>
    <row r="40" spans="1:25" ht="12.75">
      <c r="A40" s="2" t="s">
        <v>10</v>
      </c>
      <c r="B40" s="3">
        <v>38</v>
      </c>
      <c r="C40" s="3">
        <v>98449.51550577141</v>
      </c>
      <c r="D40" s="3">
        <v>99111.35151605339</v>
      </c>
      <c r="F40" s="45">
        <f t="shared" si="6"/>
        <v>24</v>
      </c>
      <c r="G40" s="45">
        <f t="shared" si="0"/>
        <v>0.6824334922691687</v>
      </c>
      <c r="H40" s="45">
        <f t="shared" si="1"/>
        <v>0.3901214743441224</v>
      </c>
      <c r="I40" s="45">
        <f t="shared" si="2"/>
        <v>0.2662319601458564</v>
      </c>
      <c r="N40" s="45">
        <f t="shared" si="7"/>
        <v>24</v>
      </c>
      <c r="O40" s="45">
        <f t="shared" si="3"/>
        <v>0.8088687881927854</v>
      </c>
      <c r="P40" s="45">
        <f t="shared" si="4"/>
        <v>0.3901214743441224</v>
      </c>
      <c r="Q40" s="45">
        <f t="shared" si="5"/>
        <v>0.3155570842007131</v>
      </c>
      <c r="R40" s="38"/>
      <c r="S40" s="38"/>
      <c r="T40" s="32"/>
      <c r="U40" s="35"/>
      <c r="V40" s="35"/>
      <c r="W40" s="35"/>
      <c r="X40" s="38"/>
      <c r="Y40" s="38"/>
    </row>
    <row r="41" spans="1:25" ht="12.75">
      <c r="A41" s="2" t="s">
        <v>10</v>
      </c>
      <c r="B41" s="3">
        <v>39</v>
      </c>
      <c r="C41" s="3">
        <v>98368.6638411623</v>
      </c>
      <c r="D41" s="3">
        <v>99060.64515750426</v>
      </c>
      <c r="F41" s="45">
        <f t="shared" si="6"/>
        <v>25</v>
      </c>
      <c r="G41" s="45">
        <f t="shared" si="0"/>
        <v>0.6524714954671481</v>
      </c>
      <c r="H41" s="45">
        <f t="shared" si="1"/>
        <v>0.37511680225396377</v>
      </c>
      <c r="I41" s="45">
        <f t="shared" si="2"/>
        <v>0.2447530209414982</v>
      </c>
      <c r="N41" s="45">
        <f t="shared" si="7"/>
        <v>25</v>
      </c>
      <c r="O41" s="45">
        <f t="shared" si="3"/>
        <v>0.7871248744928415</v>
      </c>
      <c r="P41" s="45">
        <f t="shared" si="4"/>
        <v>0.37511680225396377</v>
      </c>
      <c r="Q41" s="45">
        <f t="shared" si="5"/>
        <v>0.2952637658943073</v>
      </c>
      <c r="R41" s="38"/>
      <c r="S41" s="38"/>
      <c r="T41" s="32"/>
      <c r="U41" s="35"/>
      <c r="V41" s="35"/>
      <c r="W41" s="35"/>
      <c r="X41" s="38"/>
      <c r="Y41" s="38"/>
    </row>
    <row r="42" spans="1:25" ht="12.75">
      <c r="A42" s="2" t="s">
        <v>10</v>
      </c>
      <c r="B42" s="3">
        <v>40</v>
      </c>
      <c r="C42" s="3">
        <v>98281.35673357008</v>
      </c>
      <c r="D42" s="3">
        <v>99005.76258826765</v>
      </c>
      <c r="F42" s="45">
        <f t="shared" si="6"/>
        <v>26</v>
      </c>
      <c r="G42" s="45">
        <f t="shared" si="0"/>
        <v>0.6194721427854062</v>
      </c>
      <c r="H42" s="45">
        <f t="shared" si="1"/>
        <v>0.3606892329365037</v>
      </c>
      <c r="I42" s="45">
        <f t="shared" si="2"/>
        <v>0.22343693200680043</v>
      </c>
      <c r="N42" s="45">
        <f t="shared" si="7"/>
        <v>26</v>
      </c>
      <c r="O42" s="45">
        <f t="shared" si="3"/>
        <v>0.7624463293415886</v>
      </c>
      <c r="P42" s="45">
        <f t="shared" si="4"/>
        <v>0.3606892329365037</v>
      </c>
      <c r="Q42" s="45">
        <f t="shared" si="5"/>
        <v>0.2750061816854705</v>
      </c>
      <c r="R42" s="38"/>
      <c r="S42" s="38"/>
      <c r="T42" s="32"/>
      <c r="U42" s="35"/>
      <c r="V42" s="35"/>
      <c r="W42" s="35"/>
      <c r="X42" s="38"/>
      <c r="Y42" s="38"/>
    </row>
    <row r="43" spans="1:25" ht="12.75">
      <c r="A43" s="2" t="s">
        <v>10</v>
      </c>
      <c r="B43" s="3">
        <v>41</v>
      </c>
      <c r="C43" s="3">
        <v>98186.90540130841</v>
      </c>
      <c r="D43" s="3">
        <v>98947.68580793338</v>
      </c>
      <c r="F43" s="45">
        <f t="shared" si="6"/>
        <v>27</v>
      </c>
      <c r="G43" s="45">
        <f t="shared" si="0"/>
        <v>0.5839129798352669</v>
      </c>
      <c r="H43" s="45">
        <f t="shared" si="1"/>
        <v>0.3468165701312535</v>
      </c>
      <c r="I43" s="45">
        <f t="shared" si="2"/>
        <v>0.20251069692158705</v>
      </c>
      <c r="N43" s="45">
        <f t="shared" si="7"/>
        <v>27</v>
      </c>
      <c r="O43" s="45">
        <f t="shared" si="3"/>
        <v>0.7345085345834921</v>
      </c>
      <c r="P43" s="45">
        <f t="shared" si="4"/>
        <v>0.3468165701312535</v>
      </c>
      <c r="Q43" s="45">
        <f t="shared" si="5"/>
        <v>0.2547397306963799</v>
      </c>
      <c r="R43" s="32"/>
      <c r="S43" s="38"/>
      <c r="T43" s="32"/>
      <c r="U43" s="35"/>
      <c r="V43" s="35"/>
      <c r="W43" s="35"/>
      <c r="X43" s="38"/>
      <c r="Y43" s="38"/>
    </row>
    <row r="44" spans="1:25" ht="12.75">
      <c r="A44" s="2" t="s">
        <v>10</v>
      </c>
      <c r="B44" s="3">
        <v>42</v>
      </c>
      <c r="C44" s="3">
        <v>98084.02516182892</v>
      </c>
      <c r="D44" s="3">
        <v>98885.18649166965</v>
      </c>
      <c r="F44" s="45">
        <f t="shared" si="6"/>
        <v>28</v>
      </c>
      <c r="G44" s="45">
        <f t="shared" si="0"/>
        <v>0.5462134382529853</v>
      </c>
      <c r="H44" s="45">
        <f t="shared" si="1"/>
        <v>0.3334774712800514</v>
      </c>
      <c r="I44" s="45">
        <f t="shared" si="2"/>
        <v>0.18214987616778802</v>
      </c>
      <c r="N44" s="45">
        <f t="shared" si="7"/>
        <v>28</v>
      </c>
      <c r="O44" s="45">
        <f t="shared" si="3"/>
        <v>0.703408635269839</v>
      </c>
      <c r="P44" s="45">
        <f t="shared" si="4"/>
        <v>0.3334774712800514</v>
      </c>
      <c r="Q44" s="45">
        <f t="shared" si="5"/>
        <v>0.23457093296633788</v>
      </c>
      <c r="R44" s="38"/>
      <c r="S44" s="38"/>
      <c r="T44" s="32"/>
      <c r="U44" s="35"/>
      <c r="V44" s="35"/>
      <c r="W44" s="35"/>
      <c r="X44" s="38"/>
      <c r="Y44" s="38"/>
    </row>
    <row r="45" spans="1:25" ht="12.75">
      <c r="A45" s="2" t="s">
        <v>10</v>
      </c>
      <c r="B45" s="3">
        <v>43</v>
      </c>
      <c r="C45" s="3">
        <v>97972.78316469163</v>
      </c>
      <c r="D45" s="3">
        <v>98817.78535970507</v>
      </c>
      <c r="F45" s="45">
        <f t="shared" si="6"/>
        <v>29</v>
      </c>
      <c r="G45" s="45">
        <f t="shared" si="0"/>
        <v>0.5059708900829775</v>
      </c>
      <c r="H45" s="45">
        <f t="shared" si="1"/>
        <v>0.3206514146923571</v>
      </c>
      <c r="I45" s="45">
        <f t="shared" si="2"/>
        <v>0.16224028169825783</v>
      </c>
      <c r="N45" s="45">
        <f t="shared" si="7"/>
        <v>29</v>
      </c>
      <c r="O45" s="45">
        <f t="shared" si="3"/>
        <v>0.6684446609748851</v>
      </c>
      <c r="P45" s="45">
        <f t="shared" si="4"/>
        <v>0.3206514146923571</v>
      </c>
      <c r="Q45" s="45">
        <f t="shared" si="5"/>
        <v>0.21433772618514993</v>
      </c>
      <c r="R45" s="38"/>
      <c r="S45" s="38"/>
      <c r="T45" s="32"/>
      <c r="U45" s="35"/>
      <c r="V45" s="35"/>
      <c r="W45" s="35"/>
      <c r="X45" s="38"/>
      <c r="Y45" s="38"/>
    </row>
    <row r="46" spans="1:25" ht="12.75">
      <c r="A46" s="2" t="s">
        <v>10</v>
      </c>
      <c r="B46" s="3">
        <v>44</v>
      </c>
      <c r="C46" s="3">
        <v>97850.76786053833</v>
      </c>
      <c r="D46" s="3">
        <v>98744.80150797195</v>
      </c>
      <c r="F46" s="45">
        <f t="shared" si="6"/>
        <v>30</v>
      </c>
      <c r="G46" s="45">
        <f t="shared" si="0"/>
        <v>0.4636771830979446</v>
      </c>
      <c r="H46" s="45">
        <f t="shared" si="1"/>
        <v>0.30831866797342034</v>
      </c>
      <c r="I46" s="45">
        <f t="shared" si="2"/>
        <v>0.142960331462426</v>
      </c>
      <c r="N46" s="45">
        <f t="shared" si="7"/>
        <v>30</v>
      </c>
      <c r="O46" s="45">
        <f t="shared" si="3"/>
        <v>0.6302137640395731</v>
      </c>
      <c r="P46" s="45">
        <f t="shared" si="4"/>
        <v>0.30831866797342034</v>
      </c>
      <c r="Q46" s="45">
        <f t="shared" si="5"/>
        <v>0.1943066682671966</v>
      </c>
      <c r="R46" s="38"/>
      <c r="S46" s="38"/>
      <c r="T46" s="32"/>
      <c r="U46" s="35"/>
      <c r="V46" s="35"/>
      <c r="W46" s="35"/>
      <c r="X46" s="38"/>
      <c r="Y46" s="38"/>
    </row>
    <row r="47" spans="1:25" ht="12.75">
      <c r="A47" s="2" t="s">
        <v>10</v>
      </c>
      <c r="B47" s="3">
        <v>45</v>
      </c>
      <c r="C47" s="3">
        <v>97715.84926479685</v>
      </c>
      <c r="D47" s="3">
        <v>98662.92231856154</v>
      </c>
      <c r="F47" s="45">
        <f t="shared" si="6"/>
        <v>31</v>
      </c>
      <c r="G47" s="45">
        <f t="shared" si="0"/>
        <v>0.42022696335514886</v>
      </c>
      <c r="H47" s="45">
        <f t="shared" si="1"/>
        <v>0.29646025766675027</v>
      </c>
      <c r="I47" s="45">
        <f t="shared" si="2"/>
        <v>0.12458059383478345</v>
      </c>
      <c r="N47" s="45">
        <f t="shared" si="7"/>
        <v>31</v>
      </c>
      <c r="O47" s="45">
        <f t="shared" si="3"/>
        <v>0.5892096302281669</v>
      </c>
      <c r="P47" s="45">
        <f t="shared" si="4"/>
        <v>0.29646025766675027</v>
      </c>
      <c r="Q47" s="45">
        <f t="shared" si="5"/>
        <v>0.174677238797173</v>
      </c>
      <c r="R47" s="38"/>
      <c r="S47" s="38"/>
      <c r="T47" s="32"/>
      <c r="U47" s="35"/>
      <c r="V47" s="35"/>
      <c r="W47" s="35"/>
      <c r="X47" s="38"/>
      <c r="Y47" s="38"/>
    </row>
    <row r="48" spans="1:25" ht="12.75">
      <c r="A48" s="2" t="s">
        <v>10</v>
      </c>
      <c r="B48" s="3">
        <v>46</v>
      </c>
      <c r="C48" s="3">
        <v>97566.05868514185</v>
      </c>
      <c r="D48" s="3">
        <v>98569.75492101612</v>
      </c>
      <c r="F48" s="45">
        <f t="shared" si="6"/>
        <v>32</v>
      </c>
      <c r="G48" s="45">
        <f t="shared" si="0"/>
        <v>0.37584071727332147</v>
      </c>
      <c r="H48" s="45">
        <f t="shared" si="1"/>
        <v>0.28505794006418295</v>
      </c>
      <c r="I48" s="45">
        <f t="shared" si="2"/>
        <v>0.107136380658178</v>
      </c>
      <c r="N48" s="45">
        <f t="shared" si="7"/>
        <v>32</v>
      </c>
      <c r="O48" s="45">
        <f t="shared" si="3"/>
        <v>0.5454254449296229</v>
      </c>
      <c r="P48" s="45">
        <f t="shared" si="4"/>
        <v>0.28505794006418295</v>
      </c>
      <c r="Q48" s="45">
        <f t="shared" si="5"/>
        <v>0.15547785379022874</v>
      </c>
      <c r="R48" s="32"/>
      <c r="S48" s="38"/>
      <c r="T48" s="32"/>
      <c r="U48" s="35"/>
      <c r="V48" s="35"/>
      <c r="W48" s="35"/>
      <c r="X48" s="38"/>
      <c r="Y48" s="38"/>
    </row>
    <row r="49" spans="1:25" ht="12.75">
      <c r="A49" s="2" t="s">
        <v>10</v>
      </c>
      <c r="B49" s="3">
        <v>47</v>
      </c>
      <c r="C49" s="3">
        <v>97399.42171087115</v>
      </c>
      <c r="D49" s="3">
        <v>98467.21280497179</v>
      </c>
      <c r="F49" s="45">
        <f t="shared" si="6"/>
        <v>33</v>
      </c>
      <c r="G49" s="45">
        <f t="shared" si="0"/>
        <v>0.33113126179074875</v>
      </c>
      <c r="H49" s="45">
        <f t="shared" si="1"/>
        <v>0.27409417313863743</v>
      </c>
      <c r="I49" s="45">
        <f t="shared" si="2"/>
        <v>0.09076114940088896</v>
      </c>
      <c r="N49" s="45">
        <f t="shared" si="7"/>
        <v>33</v>
      </c>
      <c r="O49" s="45">
        <f t="shared" si="3"/>
        <v>0.4989422431673019</v>
      </c>
      <c r="P49" s="45">
        <f t="shared" si="4"/>
        <v>0.27409417313863743</v>
      </c>
      <c r="Q49" s="45">
        <f t="shared" si="5"/>
        <v>0.13675716158487858</v>
      </c>
      <c r="R49" s="38"/>
      <c r="S49" s="38"/>
      <c r="T49" s="32"/>
      <c r="U49" s="35"/>
      <c r="V49" s="35"/>
      <c r="W49" s="35"/>
      <c r="X49" s="38"/>
      <c r="Y49" s="38"/>
    </row>
    <row r="50" spans="1:25" ht="12.75">
      <c r="A50" s="2" t="s">
        <v>10</v>
      </c>
      <c r="B50" s="3">
        <v>48</v>
      </c>
      <c r="C50" s="3">
        <v>97214.79136707602</v>
      </c>
      <c r="D50" s="3">
        <v>98351.70485631879</v>
      </c>
      <c r="F50" s="45">
        <f t="shared" si="6"/>
        <v>34</v>
      </c>
      <c r="G50" s="45">
        <f t="shared" si="0"/>
        <v>0.2869579574216613</v>
      </c>
      <c r="H50" s="45">
        <f t="shared" si="1"/>
        <v>0.26355208955638215</v>
      </c>
      <c r="I50" s="45">
        <f t="shared" si="2"/>
        <v>0.07562836929331018</v>
      </c>
      <c r="N50" s="45">
        <f t="shared" si="7"/>
        <v>34</v>
      </c>
      <c r="O50" s="45">
        <f t="shared" si="3"/>
        <v>0.45005439034446265</v>
      </c>
      <c r="P50" s="45">
        <f t="shared" si="4"/>
        <v>0.26355208955638215</v>
      </c>
      <c r="Q50" s="45">
        <f t="shared" si="5"/>
        <v>0.1186127749893068</v>
      </c>
      <c r="R50" s="38"/>
      <c r="S50" s="38"/>
      <c r="T50" s="32"/>
      <c r="U50" s="35"/>
      <c r="V50" s="35"/>
      <c r="W50" s="35"/>
      <c r="X50" s="38"/>
      <c r="Y50" s="38"/>
    </row>
    <row r="51" spans="1:25" ht="12.75">
      <c r="A51" s="2" t="s">
        <v>10</v>
      </c>
      <c r="B51" s="3">
        <v>49</v>
      </c>
      <c r="C51" s="3">
        <v>97013.05900921437</v>
      </c>
      <c r="D51" s="3">
        <v>98223.53684861823</v>
      </c>
      <c r="F51" s="45">
        <f t="shared" si="6"/>
        <v>35</v>
      </c>
      <c r="G51" s="45">
        <f t="shared" si="0"/>
        <v>0.24380121672108582</v>
      </c>
      <c r="H51" s="45">
        <f t="shared" si="1"/>
        <v>0.2534154707272905</v>
      </c>
      <c r="I51" s="45">
        <f t="shared" si="2"/>
        <v>0.061783000099260126</v>
      </c>
      <c r="N51" s="45">
        <f t="shared" si="7"/>
        <v>35</v>
      </c>
      <c r="O51" s="45">
        <f t="shared" si="3"/>
        <v>0.39944434297726644</v>
      </c>
      <c r="P51" s="45">
        <f t="shared" si="4"/>
        <v>0.2534154707272905</v>
      </c>
      <c r="Q51" s="45">
        <f t="shared" si="5"/>
        <v>0.10122537620493724</v>
      </c>
      <c r="R51" s="38"/>
      <c r="S51" s="38"/>
      <c r="T51" s="32"/>
      <c r="U51" s="35"/>
      <c r="V51" s="35"/>
      <c r="W51" s="35"/>
      <c r="X51" s="38"/>
      <c r="Y51" s="38"/>
    </row>
    <row r="52" spans="1:25" ht="12.75">
      <c r="A52" s="2" t="s">
        <v>10</v>
      </c>
      <c r="B52" s="3">
        <v>50</v>
      </c>
      <c r="C52" s="3">
        <v>96790.70313770407</v>
      </c>
      <c r="D52" s="3">
        <v>98086.0229147948</v>
      </c>
      <c r="F52" s="45">
        <f t="shared" si="6"/>
        <v>36</v>
      </c>
      <c r="G52" s="45">
        <f t="shared" si="0"/>
        <v>0.2025811013748397</v>
      </c>
      <c r="H52" s="45">
        <f t="shared" si="1"/>
        <v>0.24366872185316396</v>
      </c>
      <c r="I52" s="45">
        <f t="shared" si="2"/>
        <v>0.049362678043613425</v>
      </c>
      <c r="N52" s="45">
        <f t="shared" si="7"/>
        <v>36</v>
      </c>
      <c r="O52" s="45">
        <f t="shared" si="3"/>
        <v>0.3484606810726223</v>
      </c>
      <c r="P52" s="45">
        <f t="shared" si="4"/>
        <v>0.24366872185316396</v>
      </c>
      <c r="Q52" s="45">
        <f t="shared" si="5"/>
        <v>0.08490896877304888</v>
      </c>
      <c r="R52" s="38"/>
      <c r="S52" s="38"/>
      <c r="T52" s="32"/>
      <c r="U52" s="35"/>
      <c r="V52" s="35"/>
      <c r="W52" s="35"/>
      <c r="X52" s="38"/>
      <c r="Y52" s="38"/>
    </row>
    <row r="53" spans="1:25" ht="12.75">
      <c r="A53" s="2" t="s">
        <v>10</v>
      </c>
      <c r="B53" s="3">
        <v>51</v>
      </c>
      <c r="C53" s="3">
        <v>96547.5939286331</v>
      </c>
      <c r="D53" s="3">
        <v>97934.10728250437</v>
      </c>
      <c r="F53" s="45">
        <f t="shared" si="6"/>
        <v>37</v>
      </c>
      <c r="G53" s="45">
        <f t="shared" si="0"/>
        <v>0.16477469504754624</v>
      </c>
      <c r="H53" s="45">
        <f t="shared" si="1"/>
        <v>0.23429684793573452</v>
      </c>
      <c r="I53" s="45">
        <f t="shared" si="2"/>
        <v>0.03860619166921197</v>
      </c>
      <c r="N53" s="45">
        <f t="shared" si="7"/>
        <v>37</v>
      </c>
      <c r="O53" s="45">
        <f t="shared" si="3"/>
        <v>0.2983059093940256</v>
      </c>
      <c r="P53" s="45">
        <f t="shared" si="4"/>
        <v>0.23429684793573452</v>
      </c>
      <c r="Q53" s="45">
        <f t="shared" si="5"/>
        <v>0.06989213429162303</v>
      </c>
      <c r="R53" s="32"/>
      <c r="S53" s="38"/>
      <c r="T53" s="32"/>
      <c r="U53" s="35"/>
      <c r="V53" s="35"/>
      <c r="W53" s="35"/>
      <c r="X53" s="38"/>
      <c r="Y53" s="38"/>
    </row>
    <row r="54" spans="1:25" ht="12.75">
      <c r="A54" s="2" t="s">
        <v>10</v>
      </c>
      <c r="B54" s="3">
        <v>52</v>
      </c>
      <c r="C54" s="3">
        <v>96287.35278562628</v>
      </c>
      <c r="D54" s="3">
        <v>97768.69559596315</v>
      </c>
      <c r="F54" s="45">
        <f t="shared" si="6"/>
        <v>38</v>
      </c>
      <c r="G54" s="45">
        <f t="shared" si="0"/>
        <v>0.13076242153612114</v>
      </c>
      <c r="H54" s="45">
        <f t="shared" si="1"/>
        <v>0.22528543070743706</v>
      </c>
      <c r="I54" s="45">
        <f t="shared" si="2"/>
        <v>0.029458868456112494</v>
      </c>
      <c r="N54" s="45">
        <f t="shared" si="7"/>
        <v>38</v>
      </c>
      <c r="O54" s="45">
        <f t="shared" si="3"/>
        <v>0.24955543916873443</v>
      </c>
      <c r="P54" s="45">
        <f t="shared" si="4"/>
        <v>0.22528543070743706</v>
      </c>
      <c r="Q54" s="45">
        <f t="shared" si="5"/>
        <v>0.056221204598511945</v>
      </c>
      <c r="R54" s="38"/>
      <c r="S54" s="38"/>
      <c r="T54" s="32"/>
      <c r="U54" s="35"/>
      <c r="V54" s="35"/>
      <c r="W54" s="35"/>
      <c r="X54" s="38"/>
      <c r="Y54" s="38"/>
    </row>
    <row r="55" spans="1:25" ht="12.75">
      <c r="A55" s="2" t="s">
        <v>10</v>
      </c>
      <c r="B55" s="3">
        <v>53</v>
      </c>
      <c r="C55" s="3">
        <v>95995.07637773962</v>
      </c>
      <c r="D55" s="3">
        <v>97587.53900220642</v>
      </c>
      <c r="F55" s="45">
        <f t="shared" si="6"/>
        <v>39</v>
      </c>
      <c r="G55" s="45">
        <f t="shared" si="0"/>
        <v>0.10098755662750328</v>
      </c>
      <c r="H55" s="45">
        <f t="shared" si="1"/>
        <v>0.21662060644945874</v>
      </c>
      <c r="I55" s="45">
        <f t="shared" si="2"/>
        <v>0.021875985760498817</v>
      </c>
      <c r="N55" s="45">
        <f t="shared" si="7"/>
        <v>39</v>
      </c>
      <c r="O55" s="45">
        <f t="shared" si="3"/>
        <v>0.2036807059280817</v>
      </c>
      <c r="P55" s="45">
        <f t="shared" si="4"/>
        <v>0.21662060644945874</v>
      </c>
      <c r="Q55" s="45">
        <f t="shared" si="5"/>
        <v>0.04412143804019493</v>
      </c>
      <c r="R55" s="38"/>
      <c r="S55" s="38"/>
      <c r="T55" s="32"/>
      <c r="U55" s="35"/>
      <c r="V55" s="35"/>
      <c r="W55" s="35"/>
      <c r="X55" s="38"/>
      <c r="Y55" s="38"/>
    </row>
    <row r="56" spans="1:25" ht="12.75">
      <c r="A56" s="2" t="s">
        <v>10</v>
      </c>
      <c r="B56" s="3">
        <v>54</v>
      </c>
      <c r="C56" s="3">
        <v>95677.84816848945</v>
      </c>
      <c r="D56" s="3">
        <v>97390.76739206394</v>
      </c>
      <c r="F56" s="45">
        <f t="shared" si="6"/>
        <v>40</v>
      </c>
      <c r="G56" s="45">
        <f t="shared" si="0"/>
        <v>0.07644931735299397</v>
      </c>
      <c r="H56" s="45">
        <f t="shared" si="1"/>
        <v>0.20828904466294101</v>
      </c>
      <c r="I56" s="45">
        <f t="shared" si="2"/>
        <v>0.01592355527658911</v>
      </c>
      <c r="N56" s="45">
        <f t="shared" si="7"/>
        <v>40</v>
      </c>
      <c r="O56" s="45">
        <f t="shared" si="3"/>
        <v>0.16319617559211244</v>
      </c>
      <c r="P56" s="45">
        <f t="shared" si="4"/>
        <v>0.20828904466294101</v>
      </c>
      <c r="Q56" s="45">
        <f t="shared" si="5"/>
        <v>0.033991975506726675</v>
      </c>
      <c r="R56" s="38"/>
      <c r="S56" s="38"/>
      <c r="T56" s="32"/>
      <c r="U56" s="35"/>
      <c r="V56" s="35"/>
      <c r="W56" s="35"/>
      <c r="X56" s="38"/>
      <c r="Y56" s="38"/>
    </row>
    <row r="57" spans="1:25" ht="12.75">
      <c r="A57" s="2" t="s">
        <v>10</v>
      </c>
      <c r="B57" s="3">
        <v>55</v>
      </c>
      <c r="C57" s="3">
        <v>95324.7194096907</v>
      </c>
      <c r="D57" s="3">
        <v>97179.39923568527</v>
      </c>
      <c r="F57" s="45">
        <f t="shared" si="6"/>
        <v>41</v>
      </c>
      <c r="G57" s="45">
        <f t="shared" si="0"/>
        <v>0.057208482063727306</v>
      </c>
      <c r="H57" s="45">
        <f t="shared" si="1"/>
        <v>0.2002779275605202</v>
      </c>
      <c r="I57" s="45">
        <f t="shared" si="2"/>
        <v>0.011457596226606498</v>
      </c>
      <c r="N57" s="45">
        <f t="shared" si="7"/>
        <v>41</v>
      </c>
      <c r="O57" s="45">
        <f t="shared" si="3"/>
        <v>0.12932983905410125</v>
      </c>
      <c r="P57" s="45">
        <f t="shared" si="4"/>
        <v>0.2002779275605202</v>
      </c>
      <c r="Q57" s="45">
        <f t="shared" si="5"/>
        <v>0.025901912137491028</v>
      </c>
      <c r="R57" s="38"/>
      <c r="S57" s="38"/>
      <c r="T57" s="32"/>
      <c r="U57" s="35"/>
      <c r="V57" s="35"/>
      <c r="W57" s="35"/>
      <c r="X57" s="38"/>
      <c r="Y57" s="38"/>
    </row>
    <row r="58" spans="1:25" ht="12.75">
      <c r="A58" s="2" t="s">
        <v>10</v>
      </c>
      <c r="B58" s="3">
        <v>56</v>
      </c>
      <c r="C58" s="3">
        <v>94932.105487858</v>
      </c>
      <c r="D58" s="3">
        <v>96950.83911944689</v>
      </c>
      <c r="F58" s="45">
        <f t="shared" si="6"/>
        <v>42</v>
      </c>
      <c r="G58" s="45">
        <f t="shared" si="0"/>
        <v>0.04173719294402873</v>
      </c>
      <c r="H58" s="45">
        <f t="shared" si="1"/>
        <v>0.19257493034665407</v>
      </c>
      <c r="I58" s="45">
        <f t="shared" si="2"/>
        <v>0.008037537024061195</v>
      </c>
      <c r="N58" s="45">
        <f t="shared" si="7"/>
        <v>42</v>
      </c>
      <c r="O58" s="45">
        <f t="shared" si="3"/>
        <v>0.10085668256522477</v>
      </c>
      <c r="P58" s="45">
        <f t="shared" si="4"/>
        <v>0.19257493034665407</v>
      </c>
      <c r="Q58" s="45">
        <f t="shared" si="5"/>
        <v>0.01942246861999276</v>
      </c>
      <c r="R58" s="32"/>
      <c r="S58" s="38"/>
      <c r="T58" s="32"/>
      <c r="U58" s="35"/>
      <c r="V58" s="35"/>
      <c r="W58" s="35"/>
      <c r="X58" s="38"/>
      <c r="Y58" s="38"/>
    </row>
    <row r="59" spans="1:25" ht="12.75">
      <c r="A59" s="2" t="s">
        <v>10</v>
      </c>
      <c r="B59" s="3">
        <v>57</v>
      </c>
      <c r="C59" s="3">
        <v>94493.1299388716</v>
      </c>
      <c r="D59" s="3">
        <v>96695.53459676007</v>
      </c>
      <c r="F59" s="45">
        <f t="shared" si="6"/>
        <v>43</v>
      </c>
      <c r="G59" s="45">
        <f t="shared" si="0"/>
        <v>0.029322782940237616</v>
      </c>
      <c r="H59" s="45">
        <f t="shared" si="1"/>
        <v>0.18516820225639813</v>
      </c>
      <c r="I59" s="45">
        <f t="shared" si="2"/>
        <v>0.00542964700219838</v>
      </c>
      <c r="N59" s="45">
        <f t="shared" si="7"/>
        <v>43</v>
      </c>
      <c r="O59" s="45">
        <f t="shared" si="3"/>
        <v>0.07591395659080781</v>
      </c>
      <c r="P59" s="45">
        <f t="shared" si="4"/>
        <v>0.18516820225639813</v>
      </c>
      <c r="Q59" s="45">
        <f t="shared" si="5"/>
        <v>0.014056850868090129</v>
      </c>
      <c r="R59" s="38"/>
      <c r="S59" s="38"/>
      <c r="T59" s="32"/>
      <c r="U59" s="35"/>
      <c r="V59" s="35"/>
      <c r="W59" s="35"/>
      <c r="X59" s="38"/>
      <c r="Y59" s="38"/>
    </row>
    <row r="60" spans="1:25" ht="12.75">
      <c r="A60" s="2" t="s">
        <v>10</v>
      </c>
      <c r="B60" s="3">
        <v>58</v>
      </c>
      <c r="C60" s="3">
        <v>94010.60833028915</v>
      </c>
      <c r="D60" s="3">
        <v>96419.06079033032</v>
      </c>
      <c r="F60" s="45">
        <f t="shared" si="6"/>
        <v>44</v>
      </c>
      <c r="G60" s="45">
        <f t="shared" si="0"/>
        <v>0.0196875525144782</v>
      </c>
      <c r="H60" s="45">
        <f t="shared" si="1"/>
        <v>0.17804634832345972</v>
      </c>
      <c r="I60" s="45">
        <f t="shared" si="2"/>
        <v>0.003505296832629191</v>
      </c>
      <c r="N60" s="45">
        <f t="shared" si="7"/>
        <v>44</v>
      </c>
      <c r="O60" s="45">
        <f t="shared" si="3"/>
        <v>0.05460595734750858</v>
      </c>
      <c r="P60" s="45">
        <f t="shared" si="4"/>
        <v>0.17804634832345972</v>
      </c>
      <c r="Q60" s="45">
        <f t="shared" si="5"/>
        <v>0.009722391302430498</v>
      </c>
      <c r="R60" s="38"/>
      <c r="S60" s="38"/>
      <c r="T60" s="32"/>
      <c r="U60" s="35"/>
      <c r="V60" s="35"/>
      <c r="W60" s="35"/>
      <c r="X60" s="38"/>
      <c r="Y60" s="38"/>
    </row>
    <row r="61" spans="1:25" ht="12.75">
      <c r="A61" s="2" t="s">
        <v>10</v>
      </c>
      <c r="B61" s="3">
        <v>59</v>
      </c>
      <c r="C61" s="3">
        <v>93479.46437502644</v>
      </c>
      <c r="D61" s="3">
        <v>96115.97325787957</v>
      </c>
      <c r="F61" s="45">
        <f t="shared" si="6"/>
        <v>45</v>
      </c>
      <c r="G61" s="45">
        <f t="shared" si="0"/>
        <v>0.012633421532699828</v>
      </c>
      <c r="H61" s="45">
        <f t="shared" si="1"/>
        <v>0.17119841184948048</v>
      </c>
      <c r="I61" s="45">
        <f t="shared" si="2"/>
        <v>0.00216282170262324</v>
      </c>
      <c r="N61" s="45">
        <f t="shared" si="7"/>
        <v>45</v>
      </c>
      <c r="O61" s="45">
        <f t="shared" si="3"/>
        <v>0.03746120970054131</v>
      </c>
      <c r="P61" s="45">
        <f t="shared" si="4"/>
        <v>0.17119841184948048</v>
      </c>
      <c r="Q61" s="45">
        <f t="shared" si="5"/>
        <v>0.006413299606693024</v>
      </c>
      <c r="R61" s="38"/>
      <c r="S61" s="38"/>
      <c r="T61" s="32"/>
      <c r="U61" s="35"/>
      <c r="V61" s="35"/>
      <c r="W61" s="35"/>
      <c r="X61" s="38"/>
      <c r="Y61" s="38"/>
    </row>
    <row r="62" spans="1:25" ht="12.75">
      <c r="A62" s="2" t="s">
        <v>10</v>
      </c>
      <c r="B62" s="3">
        <v>60</v>
      </c>
      <c r="C62" s="3">
        <v>92906.98211327412</v>
      </c>
      <c r="D62" s="3">
        <v>95789.48267527827</v>
      </c>
      <c r="F62" s="45">
        <f t="shared" si="6"/>
        <v>46</v>
      </c>
      <c r="G62" s="45">
        <f t="shared" si="0"/>
        <v>0.007751199902470827</v>
      </c>
      <c r="H62" s="45">
        <f t="shared" si="1"/>
        <v>0.1646138575475774</v>
      </c>
      <c r="I62" s="45">
        <f t="shared" si="2"/>
        <v>0.0012759549165681286</v>
      </c>
      <c r="N62" s="45">
        <f t="shared" si="7"/>
        <v>46</v>
      </c>
      <c r="O62" s="45">
        <f t="shared" si="3"/>
        <v>0.02466533481147081</v>
      </c>
      <c r="P62" s="45">
        <f t="shared" si="4"/>
        <v>0.1646138575475774</v>
      </c>
      <c r="Q62" s="45">
        <f t="shared" si="5"/>
        <v>0.004060255911018758</v>
      </c>
      <c r="R62" s="38"/>
      <c r="S62" s="38"/>
      <c r="T62" s="32"/>
      <c r="U62" s="35"/>
      <c r="V62" s="35"/>
      <c r="W62" s="35"/>
      <c r="X62" s="38"/>
      <c r="Y62" s="38"/>
    </row>
    <row r="63" spans="1:25" ht="12.75">
      <c r="A63" s="2" t="s">
        <v>10</v>
      </c>
      <c r="B63" s="3">
        <v>61</v>
      </c>
      <c r="C63" s="3">
        <v>92284.2024563535</v>
      </c>
      <c r="D63" s="3">
        <v>95442.26400058209</v>
      </c>
      <c r="F63" s="45">
        <f t="shared" si="6"/>
        <v>47</v>
      </c>
      <c r="G63" s="45">
        <f t="shared" si="0"/>
        <v>0.004593200069782238</v>
      </c>
      <c r="H63" s="45">
        <f t="shared" si="1"/>
        <v>0.15828255533420904</v>
      </c>
      <c r="I63" s="45">
        <f t="shared" si="2"/>
        <v>0.0007270234442063999</v>
      </c>
      <c r="N63" s="45">
        <f t="shared" si="7"/>
        <v>47</v>
      </c>
      <c r="O63" s="45">
        <f t="shared" si="3"/>
        <v>0.015840988413434447</v>
      </c>
      <c r="P63" s="45">
        <f t="shared" si="4"/>
        <v>0.15828255533420904</v>
      </c>
      <c r="Q63" s="45">
        <f t="shared" si="5"/>
        <v>0.0025073521250980023</v>
      </c>
      <c r="R63" s="32"/>
      <c r="S63" s="38"/>
      <c r="T63" s="32"/>
      <c r="U63" s="35"/>
      <c r="V63" s="35"/>
      <c r="W63" s="35"/>
      <c r="X63" s="38"/>
      <c r="Y63" s="38"/>
    </row>
    <row r="64" spans="1:25" ht="12.75">
      <c r="A64" s="2" t="s">
        <v>10</v>
      </c>
      <c r="B64" s="3">
        <v>62</v>
      </c>
      <c r="C64" s="3">
        <v>91606.23656300789</v>
      </c>
      <c r="D64" s="3">
        <v>95067.96521058309</v>
      </c>
      <c r="F64" s="45">
        <f t="shared" si="6"/>
        <v>48</v>
      </c>
      <c r="G64" s="45">
        <f t="shared" si="0"/>
        <v>0.0025711649076784484</v>
      </c>
      <c r="H64" s="45">
        <f t="shared" si="1"/>
        <v>0.15219476474443175</v>
      </c>
      <c r="I64" s="45">
        <f t="shared" si="2"/>
        <v>0.00039131783824326004</v>
      </c>
      <c r="N64" s="45">
        <f t="shared" si="7"/>
        <v>48</v>
      </c>
      <c r="O64" s="45">
        <f t="shared" si="3"/>
        <v>0.009686375201729847</v>
      </c>
      <c r="P64" s="45">
        <f t="shared" si="4"/>
        <v>0.15219476474443175</v>
      </c>
      <c r="Q64" s="45">
        <f t="shared" si="5"/>
        <v>0.0014742155950535716</v>
      </c>
      <c r="R64" s="38"/>
      <c r="S64" s="38"/>
      <c r="T64" s="32"/>
      <c r="U64" s="35"/>
      <c r="V64" s="35"/>
      <c r="W64" s="35"/>
      <c r="X64" s="38"/>
      <c r="Y64" s="38"/>
    </row>
    <row r="65" spans="1:25" ht="12.75">
      <c r="A65" s="2" t="s">
        <v>10</v>
      </c>
      <c r="B65" s="3">
        <v>63</v>
      </c>
      <c r="C65" s="3">
        <v>90868.06251603478</v>
      </c>
      <c r="D65" s="3">
        <v>94663.085006946</v>
      </c>
      <c r="F65" s="45">
        <f t="shared" si="6"/>
        <v>49</v>
      </c>
      <c r="G65" s="45">
        <f t="shared" si="0"/>
        <v>0.0013532521202716426</v>
      </c>
      <c r="H65" s="45">
        <f t="shared" si="1"/>
        <v>0.14634111994656898</v>
      </c>
      <c r="I65" s="45">
        <f t="shared" si="2"/>
        <v>0.00019803643085062125</v>
      </c>
      <c r="N65" s="45">
        <f t="shared" si="7"/>
        <v>49</v>
      </c>
      <c r="O65" s="45">
        <f t="shared" si="3"/>
        <v>0.005616442215481336</v>
      </c>
      <c r="P65" s="45">
        <f t="shared" si="4"/>
        <v>0.14634111994656898</v>
      </c>
      <c r="Q65" s="45">
        <f t="shared" si="5"/>
        <v>0.0008219164439287279</v>
      </c>
      <c r="R65" s="38"/>
      <c r="S65" s="38"/>
      <c r="T65" s="32"/>
      <c r="U65" s="35"/>
      <c r="V65" s="35"/>
      <c r="W65" s="35"/>
      <c r="X65" s="38"/>
      <c r="Y65" s="38"/>
    </row>
    <row r="66" spans="1:25" ht="12.75">
      <c r="A66" s="2" t="s">
        <v>10</v>
      </c>
      <c r="B66" s="3">
        <v>64</v>
      </c>
      <c r="C66" s="3">
        <v>90055.39672045139</v>
      </c>
      <c r="D66" s="3">
        <v>94215.95623111674</v>
      </c>
      <c r="F66" s="45">
        <f t="shared" si="6"/>
        <v>50</v>
      </c>
      <c r="G66" s="45">
        <f t="shared" si="0"/>
        <v>0.0006664494012035606</v>
      </c>
      <c r="H66" s="45">
        <f t="shared" si="1"/>
        <v>0.1407126153332394</v>
      </c>
      <c r="I66" s="45">
        <f t="shared" si="2"/>
        <v>9.377783823062435E-05</v>
      </c>
      <c r="N66" s="45">
        <f t="shared" si="7"/>
        <v>50</v>
      </c>
      <c r="O66" s="45">
        <f t="shared" si="3"/>
        <v>0.00307519076927005</v>
      </c>
      <c r="P66" s="45">
        <f t="shared" si="4"/>
        <v>0.1407126153332394</v>
      </c>
      <c r="Q66" s="45">
        <f t="shared" si="5"/>
        <v>0.00043271813579262504</v>
      </c>
      <c r="R66" s="38"/>
      <c r="S66" s="38"/>
      <c r="T66" s="32"/>
      <c r="U66" s="35"/>
      <c r="V66" s="35"/>
      <c r="W66" s="35"/>
      <c r="X66" s="38"/>
      <c r="Y66" s="38"/>
    </row>
    <row r="67" spans="1:25" ht="12.75">
      <c r="A67" s="2" t="s">
        <v>10</v>
      </c>
      <c r="B67" s="3">
        <v>65</v>
      </c>
      <c r="C67" s="3">
        <v>89171.8695271048</v>
      </c>
      <c r="D67" s="3">
        <v>93713.17089637027</v>
      </c>
      <c r="F67" s="45">
        <f t="shared" si="6"/>
        <v>51</v>
      </c>
      <c r="G67" s="45">
        <f t="shared" si="0"/>
        <v>0.00030560167916271903</v>
      </c>
      <c r="H67" s="45">
        <f t="shared" si="1"/>
        <v>0.13530059166657632</v>
      </c>
      <c r="I67" s="45">
        <f t="shared" si="2"/>
        <v>4.134808800501511E-05</v>
      </c>
      <c r="N67" s="45">
        <f t="shared" si="7"/>
        <v>51</v>
      </c>
      <c r="O67" s="45">
        <f t="shared" si="3"/>
        <v>0.0015832365357310231</v>
      </c>
      <c r="P67" s="45">
        <f t="shared" si="4"/>
        <v>0.13530059166657632</v>
      </c>
      <c r="Q67" s="45">
        <f t="shared" si="5"/>
        <v>0.00021421284003254803</v>
      </c>
      <c r="R67" s="38"/>
      <c r="S67" s="38"/>
      <c r="T67" s="32"/>
      <c r="U67" s="35"/>
      <c r="V67" s="35"/>
      <c r="W67" s="35"/>
      <c r="X67" s="38"/>
      <c r="Y67" s="38"/>
    </row>
    <row r="68" spans="1:25" ht="12.75">
      <c r="A68" s="2" t="s">
        <v>10</v>
      </c>
      <c r="B68" s="3">
        <v>66</v>
      </c>
      <c r="C68" s="3">
        <v>88189.9338679958</v>
      </c>
      <c r="D68" s="3">
        <v>93148.84611247138</v>
      </c>
      <c r="F68" s="45">
        <f t="shared" si="6"/>
        <v>52</v>
      </c>
      <c r="G68" s="45">
        <f t="shared" si="0"/>
        <v>0.00012982807681093662</v>
      </c>
      <c r="H68" s="45">
        <f t="shared" si="1"/>
        <v>0.1300967227563234</v>
      </c>
      <c r="I68" s="45">
        <f t="shared" si="2"/>
        <v>1.689020731485908E-05</v>
      </c>
      <c r="N68" s="45">
        <f t="shared" si="7"/>
        <v>52</v>
      </c>
      <c r="O68" s="45">
        <f t="shared" si="3"/>
        <v>0.0007631413997479509</v>
      </c>
      <c r="P68" s="45">
        <f t="shared" si="4"/>
        <v>0.1300967227563234</v>
      </c>
      <c r="Q68" s="45">
        <f t="shared" si="5"/>
        <v>9.928219510688173E-05</v>
      </c>
      <c r="R68" s="32"/>
      <c r="S68" s="38"/>
      <c r="T68" s="32"/>
      <c r="U68" s="35"/>
      <c r="V68" s="35"/>
      <c r="W68" s="35"/>
      <c r="X68" s="38"/>
      <c r="Y68" s="38"/>
    </row>
    <row r="69" spans="1:25" ht="12.75">
      <c r="A69" s="2" t="s">
        <v>10</v>
      </c>
      <c r="B69" s="3">
        <v>67</v>
      </c>
      <c r="C69" s="3">
        <v>87106.58402717985</v>
      </c>
      <c r="D69" s="3">
        <v>92533.56351882544</v>
      </c>
      <c r="F69" s="45">
        <f t="shared" si="6"/>
        <v>53</v>
      </c>
      <c r="G69" s="45">
        <f t="shared" si="0"/>
        <v>5.08403645900592E-05</v>
      </c>
      <c r="H69" s="45">
        <f t="shared" si="1"/>
        <v>0.12509300265031092</v>
      </c>
      <c r="I69" s="45">
        <f t="shared" si="2"/>
        <v>6.359773862407049E-06</v>
      </c>
      <c r="N69" s="45">
        <f t="shared" si="7"/>
        <v>53</v>
      </c>
      <c r="O69" s="45">
        <f t="shared" si="3"/>
        <v>0.0003428888709658692</v>
      </c>
      <c r="P69" s="45">
        <f t="shared" si="4"/>
        <v>0.12509300265031092</v>
      </c>
      <c r="Q69" s="45">
        <f t="shared" si="5"/>
        <v>4.2892998444495595E-05</v>
      </c>
      <c r="R69" s="38"/>
      <c r="S69" s="38"/>
      <c r="T69" s="32"/>
      <c r="U69" s="35"/>
      <c r="V69" s="35"/>
      <c r="W69" s="35"/>
      <c r="X69" s="38"/>
      <c r="Y69" s="38"/>
    </row>
    <row r="70" spans="1:25" ht="12.75">
      <c r="A70" s="2" t="s">
        <v>10</v>
      </c>
      <c r="B70" s="3">
        <v>68</v>
      </c>
      <c r="C70" s="3">
        <v>85911.6471968366</v>
      </c>
      <c r="D70" s="3">
        <v>91860.01726198572</v>
      </c>
      <c r="F70" s="45">
        <f>F69+1</f>
        <v>54</v>
      </c>
      <c r="G70" s="45">
        <f t="shared" si="0"/>
        <v>1.8258380971407653E-05</v>
      </c>
      <c r="H70" s="45">
        <f t="shared" si="1"/>
        <v>0.12028173331760666</v>
      </c>
      <c r="I70" s="45">
        <f t="shared" si="2"/>
        <v>2.1961497108141195E-06</v>
      </c>
      <c r="N70" s="45">
        <f>N69+1</f>
        <v>54</v>
      </c>
      <c r="O70" s="45">
        <f t="shared" si="3"/>
        <v>0.0001429812234462804</v>
      </c>
      <c r="P70" s="45">
        <f t="shared" si="4"/>
        <v>0.12028173331760666</v>
      </c>
      <c r="Q70" s="45">
        <f t="shared" si="5"/>
        <v>1.7198029387990627E-05</v>
      </c>
      <c r="R70" s="38"/>
      <c r="S70" s="38"/>
      <c r="T70" s="32"/>
      <c r="U70" s="35"/>
      <c r="V70" s="35"/>
      <c r="W70" s="35"/>
      <c r="X70" s="38"/>
      <c r="Y70" s="38"/>
    </row>
    <row r="71" spans="1:25" ht="12.75">
      <c r="A71" s="2" t="s">
        <v>10</v>
      </c>
      <c r="B71" s="3">
        <v>69</v>
      </c>
      <c r="C71" s="3">
        <v>84683.32542103983</v>
      </c>
      <c r="D71" s="3">
        <v>91164.79217474165</v>
      </c>
      <c r="F71" s="45">
        <f t="shared" si="6"/>
        <v>55</v>
      </c>
      <c r="G71" s="45">
        <f t="shared" si="0"/>
        <v>5.982912484560391E-06</v>
      </c>
      <c r="H71" s="45">
        <f t="shared" si="1"/>
        <v>0.11565551280539103</v>
      </c>
      <c r="I71" s="45">
        <f t="shared" si="2"/>
        <v>6.919568114716082E-07</v>
      </c>
      <c r="N71" s="45">
        <f t="shared" si="7"/>
        <v>55</v>
      </c>
      <c r="O71" s="45">
        <f t="shared" si="3"/>
        <v>5.508784294450101E-05</v>
      </c>
      <c r="P71" s="45">
        <f t="shared" si="4"/>
        <v>0.11565551280539103</v>
      </c>
      <c r="Q71" s="45">
        <f t="shared" si="5"/>
        <v>6.3712127250891066E-06</v>
      </c>
      <c r="R71" s="38"/>
      <c r="S71" s="38"/>
      <c r="T71" s="32"/>
      <c r="U71" s="35"/>
      <c r="V71" s="35"/>
      <c r="W71" s="35"/>
      <c r="X71" s="38"/>
      <c r="Y71" s="38"/>
    </row>
    <row r="72" spans="1:25" ht="12.75">
      <c r="A72" s="2" t="s">
        <v>10</v>
      </c>
      <c r="B72" s="3">
        <v>70</v>
      </c>
      <c r="C72" s="3">
        <v>83381.10504387804</v>
      </c>
      <c r="D72" s="3">
        <v>90419.79805132927</v>
      </c>
      <c r="F72" s="45">
        <f t="shared" si="6"/>
        <v>56</v>
      </c>
      <c r="G72" s="45">
        <f t="shared" si="0"/>
        <v>1.7796827117659443E-06</v>
      </c>
      <c r="H72" s="45">
        <f t="shared" si="1"/>
        <v>0.11120722385133754</v>
      </c>
      <c r="I72" s="45">
        <f t="shared" si="2"/>
        <v>1.979135737117108E-07</v>
      </c>
      <c r="N72" s="45">
        <f t="shared" si="7"/>
        <v>56</v>
      </c>
      <c r="O72" s="45">
        <f t="shared" si="3"/>
        <v>1.9522966826880752E-05</v>
      </c>
      <c r="P72" s="45">
        <f t="shared" si="4"/>
        <v>0.11120722385133754</v>
      </c>
      <c r="Q72" s="45">
        <f t="shared" si="5"/>
        <v>2.1710949421591646E-06</v>
      </c>
      <c r="R72" s="38"/>
      <c r="S72" s="38"/>
      <c r="T72" s="32"/>
      <c r="U72" s="35"/>
      <c r="V72" s="35"/>
      <c r="W72" s="35"/>
      <c r="X72" s="38"/>
      <c r="Y72" s="38"/>
    </row>
    <row r="73" spans="1:25" ht="12.75">
      <c r="A73" s="2" t="s">
        <v>10</v>
      </c>
      <c r="B73" s="3">
        <v>71</v>
      </c>
      <c r="C73" s="3">
        <v>81980.15406077392</v>
      </c>
      <c r="D73" s="3">
        <v>89592.93341149534</v>
      </c>
      <c r="F73" s="45">
        <f t="shared" si="6"/>
        <v>57</v>
      </c>
      <c r="G73" s="45">
        <f t="shared" si="0"/>
        <v>4.781217623327611E-07</v>
      </c>
      <c r="H73" s="45">
        <f t="shared" si="1"/>
        <v>0.10693002293397837</v>
      </c>
      <c r="I73" s="45">
        <f t="shared" si="2"/>
        <v>5.11255710114763E-08</v>
      </c>
      <c r="N73" s="45">
        <f t="shared" si="7"/>
        <v>57</v>
      </c>
      <c r="O73" s="45">
        <f t="shared" si="3"/>
        <v>6.335648835114797E-06</v>
      </c>
      <c r="P73" s="45">
        <f t="shared" si="4"/>
        <v>0.10693002293397837</v>
      </c>
      <c r="Q73" s="45">
        <f t="shared" si="5"/>
        <v>6.774710752404585E-07</v>
      </c>
      <c r="R73" s="32"/>
      <c r="S73" s="38"/>
      <c r="T73" s="32"/>
      <c r="U73" s="35"/>
      <c r="V73" s="35"/>
      <c r="W73" s="35"/>
      <c r="X73" s="38"/>
      <c r="Y73" s="38"/>
    </row>
    <row r="74" spans="1:25" ht="12.75">
      <c r="A74" s="2" t="s">
        <v>10</v>
      </c>
      <c r="B74" s="3">
        <v>72</v>
      </c>
      <c r="C74" s="3">
        <v>80421.74822314792</v>
      </c>
      <c r="D74" s="3">
        <v>88655.47058530948</v>
      </c>
      <c r="F74" s="45">
        <f>F73+1</f>
        <v>58</v>
      </c>
      <c r="G74" s="45">
        <f t="shared" si="0"/>
        <v>1.1542129481508572E-07</v>
      </c>
      <c r="H74" s="45">
        <f t="shared" si="1"/>
        <v>0.10281732974420998</v>
      </c>
      <c r="I74" s="45">
        <f t="shared" si="2"/>
        <v>1.1867309328506342E-08</v>
      </c>
      <c r="N74" s="45">
        <f>N73+1</f>
        <v>58</v>
      </c>
      <c r="O74" s="45">
        <f t="shared" si="3"/>
        <v>1.874126740709269E-06</v>
      </c>
      <c r="P74" s="45">
        <f t="shared" si="4"/>
        <v>0.10281732974420998</v>
      </c>
      <c r="Q74" s="45">
        <f t="shared" si="5"/>
        <v>1.9269270708194643E-07</v>
      </c>
      <c r="R74" s="38"/>
      <c r="S74" s="38"/>
      <c r="T74" s="38"/>
      <c r="U74" s="38"/>
      <c r="V74" s="38"/>
      <c r="W74" s="38"/>
      <c r="X74" s="38"/>
      <c r="Y74" s="38"/>
    </row>
    <row r="75" spans="1:25" ht="12.75">
      <c r="A75" s="2" t="s">
        <v>10</v>
      </c>
      <c r="B75" s="3">
        <v>73</v>
      </c>
      <c r="C75" s="3">
        <v>78700.70109730054</v>
      </c>
      <c r="D75" s="3">
        <v>87610.2881921569</v>
      </c>
      <c r="F75" s="45">
        <f t="shared" si="6"/>
        <v>59</v>
      </c>
      <c r="G75" s="45">
        <f t="shared" si="0"/>
        <v>2.4909750619683063E-08</v>
      </c>
      <c r="H75" s="45">
        <f t="shared" si="1"/>
        <v>0.09886281706174037</v>
      </c>
      <c r="I75" s="45">
        <f t="shared" si="2"/>
        <v>2.4626481185673003E-09</v>
      </c>
      <c r="N75" s="45">
        <f t="shared" si="7"/>
        <v>59</v>
      </c>
      <c r="O75" s="45">
        <f t="shared" si="3"/>
        <v>5.029508661274763E-07</v>
      </c>
      <c r="P75" s="45">
        <f t="shared" si="4"/>
        <v>0.09886281706174037</v>
      </c>
      <c r="Q75" s="45">
        <f t="shared" si="5"/>
        <v>4.972313946900456E-08</v>
      </c>
      <c r="R75" s="38"/>
      <c r="S75" s="38"/>
      <c r="T75" s="38"/>
      <c r="U75" s="38"/>
      <c r="V75" s="38"/>
      <c r="W75" s="38"/>
      <c r="X75" s="38"/>
      <c r="Y75" s="38"/>
    </row>
    <row r="76" spans="1:25" ht="12.75">
      <c r="A76" s="2" t="s">
        <v>10</v>
      </c>
      <c r="B76" s="3">
        <v>74</v>
      </c>
      <c r="C76" s="3">
        <v>76761.49850810881</v>
      </c>
      <c r="D76" s="3">
        <v>86417.79214376683</v>
      </c>
      <c r="F76" s="45">
        <f>F75+1</f>
        <v>60</v>
      </c>
      <c r="G76" s="45">
        <f t="shared" si="0"/>
        <v>4.781443320981079E-09</v>
      </c>
      <c r="H76" s="45">
        <f t="shared" si="1"/>
        <v>0.09506040102090417</v>
      </c>
      <c r="I76" s="45">
        <f t="shared" si="2"/>
        <v>4.5452591955118514E-10</v>
      </c>
      <c r="N76" s="45">
        <f>N75+1</f>
        <v>60</v>
      </c>
      <c r="O76" s="45">
        <f t="shared" si="3"/>
        <v>1.218561026913744E-07</v>
      </c>
      <c r="P76" s="45">
        <f t="shared" si="4"/>
        <v>0.09506040102090417</v>
      </c>
      <c r="Q76" s="45">
        <f t="shared" si="5"/>
        <v>1.158368998868653E-08</v>
      </c>
      <c r="R76" s="38"/>
      <c r="S76" s="38"/>
      <c r="T76" s="38"/>
      <c r="U76" s="38"/>
      <c r="V76" s="38"/>
      <c r="W76" s="38"/>
      <c r="X76" s="38"/>
      <c r="Y76" s="38"/>
    </row>
    <row r="77" spans="1:25" ht="12.75">
      <c r="A77" s="2" t="s">
        <v>10</v>
      </c>
      <c r="B77" s="3">
        <v>75</v>
      </c>
      <c r="C77" s="3">
        <v>74676.91643010851</v>
      </c>
      <c r="D77" s="3">
        <v>85122.95979695991</v>
      </c>
      <c r="F77" s="45">
        <f t="shared" si="6"/>
        <v>61</v>
      </c>
      <c r="G77" s="45">
        <f t="shared" si="0"/>
        <v>8.120822462127549E-10</v>
      </c>
      <c r="H77" s="45">
        <f t="shared" si="1"/>
        <v>0.0914042317508694</v>
      </c>
      <c r="I77" s="45">
        <f t="shared" si="2"/>
        <v>7.422775383359722E-11</v>
      </c>
      <c r="N77" s="45">
        <f t="shared" si="7"/>
        <v>61</v>
      </c>
      <c r="O77" s="45">
        <f t="shared" si="3"/>
        <v>2.65167494682891E-08</v>
      </c>
      <c r="P77" s="45">
        <f t="shared" si="4"/>
        <v>0.0914042317508694</v>
      </c>
      <c r="Q77" s="45">
        <f t="shared" si="5"/>
        <v>2.42374311367924E-09</v>
      </c>
      <c r="R77" s="38"/>
      <c r="S77" s="38"/>
      <c r="T77" s="38"/>
      <c r="U77" s="38"/>
      <c r="V77" s="38"/>
      <c r="W77" s="38"/>
      <c r="X77" s="38"/>
      <c r="Y77" s="38"/>
    </row>
    <row r="78" spans="1:25" ht="12.75">
      <c r="A78" s="2" t="s">
        <v>10</v>
      </c>
      <c r="B78" s="3">
        <v>76</v>
      </c>
      <c r="C78" s="3">
        <v>72463.34924744055</v>
      </c>
      <c r="D78" s="3">
        <v>83703.12585213858</v>
      </c>
      <c r="F78" s="45">
        <f t="shared" si="6"/>
        <v>62</v>
      </c>
      <c r="G78" s="45">
        <f t="shared" si="0"/>
        <v>1.2139124792478444E-10</v>
      </c>
      <c r="H78" s="45">
        <f t="shared" si="1"/>
        <v>0.08788868437583597</v>
      </c>
      <c r="I78" s="45">
        <f t="shared" si="2"/>
        <v>1.0668917074850233E-11</v>
      </c>
      <c r="N78" s="45">
        <f t="shared" si="7"/>
        <v>62</v>
      </c>
      <c r="O78" s="45">
        <f t="shared" si="3"/>
        <v>5.1537890626368E-09</v>
      </c>
      <c r="P78" s="45">
        <f t="shared" si="4"/>
        <v>0.08788868437583597</v>
      </c>
      <c r="Q78" s="45">
        <f t="shared" si="5"/>
        <v>4.529597402657212E-10</v>
      </c>
      <c r="R78" s="38"/>
      <c r="S78" s="38"/>
      <c r="T78" s="38"/>
      <c r="U78" s="38"/>
      <c r="V78" s="38"/>
      <c r="W78" s="38"/>
      <c r="X78" s="38"/>
      <c r="Y78" s="38"/>
    </row>
    <row r="79" spans="1:25" ht="12.75">
      <c r="A79" s="2" t="s">
        <v>10</v>
      </c>
      <c r="B79" s="3">
        <v>77</v>
      </c>
      <c r="C79" s="3">
        <v>70122.21495409012</v>
      </c>
      <c r="D79" s="3">
        <v>82152.21658119331</v>
      </c>
      <c r="F79" s="45">
        <f t="shared" si="6"/>
        <v>63</v>
      </c>
      <c r="G79" s="45">
        <f t="shared" si="0"/>
        <v>1.5883436620805946E-11</v>
      </c>
      <c r="H79" s="45">
        <f t="shared" si="1"/>
        <v>0.08450835036138074</v>
      </c>
      <c r="I79" s="45">
        <f t="shared" si="2"/>
        <v>1.3422830268938542E-12</v>
      </c>
      <c r="N79" s="45">
        <f t="shared" si="7"/>
        <v>63</v>
      </c>
      <c r="O79" s="45">
        <f t="shared" si="3"/>
        <v>8.8922378729665E-10</v>
      </c>
      <c r="P79" s="45">
        <f t="shared" si="4"/>
        <v>0.08450835036138074</v>
      </c>
      <c r="Q79" s="45">
        <f t="shared" si="5"/>
        <v>7.51468353665392E-11</v>
      </c>
      <c r="R79" s="38"/>
      <c r="S79" s="38"/>
      <c r="T79" s="38"/>
      <c r="U79" s="38"/>
      <c r="V79" s="38"/>
      <c r="W79" s="38"/>
      <c r="X79" s="38"/>
      <c r="Y79" s="38"/>
    </row>
    <row r="80" spans="1:25" ht="12.75">
      <c r="A80" s="2" t="s">
        <v>10</v>
      </c>
      <c r="B80" s="3">
        <v>78</v>
      </c>
      <c r="C80" s="3">
        <v>67683.56907485453</v>
      </c>
      <c r="D80" s="3">
        <v>80475.98932624796</v>
      </c>
      <c r="F80" s="45">
        <f t="shared" si="6"/>
        <v>64</v>
      </c>
      <c r="G80" s="45">
        <f t="shared" si="0"/>
        <v>1.8087689128044224E-12</v>
      </c>
      <c r="H80" s="45">
        <f t="shared" si="1"/>
        <v>0.08125802919363531</v>
      </c>
      <c r="I80" s="45">
        <f t="shared" si="2"/>
        <v>1.4697699712120175E-13</v>
      </c>
      <c r="N80" s="45">
        <f t="shared" si="7"/>
        <v>64</v>
      </c>
      <c r="O80" s="45">
        <f t="shared" si="3"/>
        <v>1.352615375953651E-10</v>
      </c>
      <c r="P80" s="45">
        <f t="shared" si="4"/>
        <v>0.08125802919363531</v>
      </c>
      <c r="Q80" s="45">
        <f t="shared" si="5"/>
        <v>1.0991085970700176E-11</v>
      </c>
      <c r="R80" s="38"/>
      <c r="S80" s="38"/>
      <c r="T80" s="38"/>
      <c r="U80" s="38"/>
      <c r="V80" s="38"/>
      <c r="W80" s="38"/>
      <c r="X80" s="38"/>
      <c r="Y80" s="38"/>
    </row>
    <row r="81" spans="1:25" ht="12.75">
      <c r="A81" s="2" t="s">
        <v>10</v>
      </c>
      <c r="B81" s="3">
        <v>79</v>
      </c>
      <c r="C81" s="3">
        <v>65052.78116633384</v>
      </c>
      <c r="D81" s="3">
        <v>78605.38289707164</v>
      </c>
      <c r="F81" s="45">
        <f t="shared" si="6"/>
        <v>65</v>
      </c>
      <c r="G81" s="45">
        <f t="shared" si="0"/>
        <v>0</v>
      </c>
      <c r="H81" s="45">
        <f t="shared" si="1"/>
        <v>0.07813272037849549</v>
      </c>
      <c r="I81" s="45">
        <f t="shared" si="2"/>
        <v>0</v>
      </c>
      <c r="N81" s="45">
        <f t="shared" si="7"/>
        <v>65</v>
      </c>
      <c r="O81" s="45">
        <f t="shared" si="3"/>
        <v>0</v>
      </c>
      <c r="P81" s="45">
        <f t="shared" si="4"/>
        <v>0.07813272037849549</v>
      </c>
      <c r="Q81" s="45">
        <f t="shared" si="5"/>
        <v>0</v>
      </c>
      <c r="R81" s="38"/>
      <c r="S81" s="38"/>
      <c r="T81" s="38"/>
      <c r="U81" s="38"/>
      <c r="V81" s="38"/>
      <c r="W81" s="38"/>
      <c r="X81" s="38"/>
      <c r="Y81" s="38"/>
    </row>
    <row r="82" spans="1:25" ht="12.75">
      <c r="A82" s="2" t="s">
        <v>10</v>
      </c>
      <c r="B82" s="3">
        <v>80</v>
      </c>
      <c r="C82" s="3">
        <v>62196.66222822717</v>
      </c>
      <c r="D82" s="3">
        <v>76492.32242667851</v>
      </c>
      <c r="Q82" s="38"/>
      <c r="R82" s="38"/>
      <c r="S82" s="38"/>
      <c r="T82" s="38"/>
      <c r="U82" s="38"/>
      <c r="V82" s="38"/>
      <c r="W82" s="38"/>
      <c r="X82" s="38"/>
      <c r="Y82" s="38"/>
    </row>
    <row r="83" spans="1:25" ht="12.75">
      <c r="A83" s="2" t="s">
        <v>10</v>
      </c>
      <c r="B83" s="3">
        <v>81</v>
      </c>
      <c r="C83" s="3">
        <v>59051.0081931387</v>
      </c>
      <c r="D83" s="3">
        <v>74094.07623486902</v>
      </c>
      <c r="Q83" s="38"/>
      <c r="R83" s="38"/>
      <c r="S83" s="38"/>
      <c r="T83" s="38"/>
      <c r="U83" s="38"/>
      <c r="V83" s="38"/>
      <c r="W83" s="38"/>
      <c r="X83" s="38"/>
      <c r="Y83" s="38"/>
    </row>
    <row r="84" spans="1:25" ht="12.75">
      <c r="A84" s="2" t="s">
        <v>10</v>
      </c>
      <c r="B84" s="3">
        <v>82</v>
      </c>
      <c r="C84" s="3">
        <v>55661.34096247321</v>
      </c>
      <c r="D84" s="3">
        <v>71379.09812430732</v>
      </c>
      <c r="Q84" s="38"/>
      <c r="R84" s="38"/>
      <c r="S84" s="38"/>
      <c r="T84" s="38"/>
      <c r="U84" s="38"/>
      <c r="V84" s="38"/>
      <c r="W84" s="38"/>
      <c r="X84" s="38"/>
      <c r="Y84" s="38"/>
    </row>
    <row r="85" spans="1:25" ht="12.75">
      <c r="A85" s="2" t="s">
        <v>10</v>
      </c>
      <c r="B85" s="3">
        <v>83</v>
      </c>
      <c r="C85" s="3">
        <v>52067.642739268245</v>
      </c>
      <c r="D85" s="3">
        <v>68356.8285927162</v>
      </c>
      <c r="Q85" s="38"/>
      <c r="R85" s="38"/>
      <c r="S85" s="38"/>
      <c r="T85" s="38"/>
      <c r="U85" s="38"/>
      <c r="V85" s="38"/>
      <c r="W85" s="38"/>
      <c r="X85" s="38"/>
      <c r="Y85" s="38"/>
    </row>
    <row r="86" spans="1:25" ht="12.75">
      <c r="A86" s="2" t="s">
        <v>10</v>
      </c>
      <c r="B86" s="3">
        <v>84</v>
      </c>
      <c r="C86" s="3">
        <v>48231.533126631286</v>
      </c>
      <c r="D86" s="3">
        <v>64959.05057584064</v>
      </c>
      <c r="F86" s="6" t="s">
        <v>109</v>
      </c>
      <c r="Q86" s="38"/>
      <c r="R86" s="38"/>
      <c r="S86" s="38"/>
      <c r="T86" s="38"/>
      <c r="U86" s="38"/>
      <c r="V86" s="38"/>
      <c r="W86" s="38"/>
      <c r="X86" s="38"/>
      <c r="Y86" s="38"/>
    </row>
    <row r="87" spans="1:25" ht="12.75">
      <c r="A87" s="2" t="s">
        <v>10</v>
      </c>
      <c r="B87" s="3">
        <v>85</v>
      </c>
      <c r="C87" s="3">
        <v>44199.89737548735</v>
      </c>
      <c r="D87" s="3">
        <v>61243.79497942562</v>
      </c>
      <c r="H87" s="6">
        <v>1.04</v>
      </c>
      <c r="O87" s="49" t="s">
        <v>33</v>
      </c>
      <c r="P87" s="50" t="s">
        <v>108</v>
      </c>
      <c r="Q87" s="51" t="s">
        <v>111</v>
      </c>
      <c r="R87" s="51" t="s">
        <v>107</v>
      </c>
      <c r="S87" s="38"/>
      <c r="T87" s="38"/>
      <c r="U87" s="38"/>
      <c r="V87" s="38"/>
      <c r="W87" s="38"/>
      <c r="X87" s="38"/>
      <c r="Y87" s="38"/>
    </row>
    <row r="88" spans="1:25" ht="12.75">
      <c r="A88" s="2" t="s">
        <v>10</v>
      </c>
      <c r="B88" s="3">
        <v>86</v>
      </c>
      <c r="C88" s="3">
        <v>40058.017370215945</v>
      </c>
      <c r="D88" s="3">
        <v>57259.03788945352</v>
      </c>
      <c r="F88" s="49" t="s">
        <v>33</v>
      </c>
      <c r="G88" s="50" t="s">
        <v>108</v>
      </c>
      <c r="H88" s="51" t="s">
        <v>111</v>
      </c>
      <c r="I88" s="51" t="s">
        <v>107</v>
      </c>
      <c r="O88" s="45">
        <v>1</v>
      </c>
      <c r="P88" s="45">
        <f>D68/$D$67</f>
        <v>0.99397817</v>
      </c>
      <c r="Q88" s="45">
        <f>($H$87)^(-O88)</f>
        <v>0.9615384615384615</v>
      </c>
      <c r="R88" s="45">
        <f>P88*Q88</f>
        <v>0.9557482403846153</v>
      </c>
      <c r="S88" s="38"/>
      <c r="T88" s="38"/>
      <c r="U88" s="38"/>
      <c r="V88" s="38"/>
      <c r="W88" s="38"/>
      <c r="X88" s="38"/>
      <c r="Y88" s="38"/>
    </row>
    <row r="89" spans="1:25" ht="12.75">
      <c r="A89" s="2" t="s">
        <v>10</v>
      </c>
      <c r="B89" s="3">
        <v>87</v>
      </c>
      <c r="C89" s="3">
        <v>35826.91091681626</v>
      </c>
      <c r="D89" s="3">
        <v>53004.11706611709</v>
      </c>
      <c r="F89" s="45">
        <v>1</v>
      </c>
      <c r="G89" s="45">
        <f>C68/$C$67</f>
        <v>0.98898828</v>
      </c>
      <c r="H89" s="45">
        <f>($H$87)^(-F89)</f>
        <v>0.9615384615384615</v>
      </c>
      <c r="I89" s="45">
        <f>G89*H89</f>
        <v>0.9509502692307692</v>
      </c>
      <c r="O89" s="45">
        <f>O88+1</f>
        <v>2</v>
      </c>
      <c r="P89" s="45">
        <f aca="true" t="shared" si="8" ref="P89:P142">D69/$D$67</f>
        <v>0.9874125764152271</v>
      </c>
      <c r="Q89" s="45">
        <f aca="true" t="shared" si="9" ref="Q89:Q142">($H$87)^(-O89)</f>
        <v>0.9245562130177514</v>
      </c>
      <c r="R89" s="45">
        <f aca="true" t="shared" si="10" ref="R89:R142">P89*Q89</f>
        <v>0.9129184323365633</v>
      </c>
      <c r="S89" s="38"/>
      <c r="T89" s="38"/>
      <c r="U89" s="38"/>
      <c r="V89" s="38"/>
      <c r="W89" s="38"/>
      <c r="X89" s="38"/>
      <c r="Y89" s="38"/>
    </row>
    <row r="90" spans="1:25" ht="12.75">
      <c r="A90" s="2" t="s">
        <v>10</v>
      </c>
      <c r="B90" s="3">
        <v>88</v>
      </c>
      <c r="C90" s="3">
        <v>31564.99461797996</v>
      </c>
      <c r="D90" s="3">
        <v>48486.90744430359</v>
      </c>
      <c r="F90" s="45">
        <f>F89+1</f>
        <v>2</v>
      </c>
      <c r="G90" s="45">
        <f aca="true" t="shared" si="11" ref="G90:G143">C69/$C$67</f>
        <v>0.9768392710517616</v>
      </c>
      <c r="H90" s="45">
        <f aca="true" t="shared" si="12" ref="H90:H143">($H$87)^(-F90)</f>
        <v>0.9245562130177514</v>
      </c>
      <c r="I90" s="45">
        <f aca="true" t="shared" si="13" ref="I90:I143">G90*H90</f>
        <v>0.9031428171706375</v>
      </c>
      <c r="O90" s="45">
        <f aca="true" t="shared" si="14" ref="O90:O142">O89+1</f>
        <v>3</v>
      </c>
      <c r="P90" s="45">
        <f t="shared" si="8"/>
        <v>0.9802252595162552</v>
      </c>
      <c r="Q90" s="45">
        <f t="shared" si="9"/>
        <v>0.8889963586709149</v>
      </c>
      <c r="R90" s="45">
        <f t="shared" si="10"/>
        <v>0.8714166863872034</v>
      </c>
      <c r="S90" s="38"/>
      <c r="T90" s="38"/>
      <c r="U90" s="38"/>
      <c r="V90" s="38"/>
      <c r="W90" s="38"/>
      <c r="X90" s="38"/>
      <c r="Y90" s="38"/>
    </row>
    <row r="91" spans="1:25" ht="12.75">
      <c r="A91" s="2" t="s">
        <v>10</v>
      </c>
      <c r="B91" s="3">
        <v>89</v>
      </c>
      <c r="C91" s="3">
        <v>27354.186773597834</v>
      </c>
      <c r="D91" s="3">
        <v>43736.01527705747</v>
      </c>
      <c r="F91" s="45">
        <f aca="true" t="shared" si="15" ref="F91:F143">F90+1</f>
        <v>3</v>
      </c>
      <c r="G91" s="45">
        <f t="shared" si="11"/>
        <v>0.9634388922475464</v>
      </c>
      <c r="H91" s="45">
        <f t="shared" si="12"/>
        <v>0.8889963586709149</v>
      </c>
      <c r="I91" s="45">
        <f t="shared" si="13"/>
        <v>0.8564936670100087</v>
      </c>
      <c r="O91" s="45">
        <f t="shared" si="14"/>
        <v>4</v>
      </c>
      <c r="P91" s="45">
        <f t="shared" si="8"/>
        <v>0.9728066108824056</v>
      </c>
      <c r="Q91" s="45">
        <f t="shared" si="9"/>
        <v>0.8548041910297257</v>
      </c>
      <c r="R91" s="45">
        <f t="shared" si="10"/>
        <v>0.8315591680437039</v>
      </c>
      <c r="S91" s="38"/>
      <c r="T91" s="38"/>
      <c r="U91" s="38"/>
      <c r="V91" s="38"/>
      <c r="W91" s="38"/>
      <c r="X91" s="38"/>
      <c r="Y91" s="38"/>
    </row>
    <row r="92" spans="1:25" ht="12.75">
      <c r="A92" s="2" t="s">
        <v>10</v>
      </c>
      <c r="B92" s="3">
        <v>90</v>
      </c>
      <c r="C92" s="3">
        <v>23240.2825756787</v>
      </c>
      <c r="D92" s="3">
        <v>38817.76127862377</v>
      </c>
      <c r="F92" s="45">
        <f t="shared" si="15"/>
        <v>4</v>
      </c>
      <c r="G92" s="45">
        <f t="shared" si="11"/>
        <v>0.9496641246856372</v>
      </c>
      <c r="H92" s="45">
        <f t="shared" si="12"/>
        <v>0.8548041910297257</v>
      </c>
      <c r="I92" s="45">
        <f t="shared" si="13"/>
        <v>0.8117768738518587</v>
      </c>
      <c r="O92" s="45">
        <f t="shared" si="14"/>
        <v>5</v>
      </c>
      <c r="P92" s="45">
        <f t="shared" si="8"/>
        <v>0.9648568838986051</v>
      </c>
      <c r="Q92" s="45">
        <f t="shared" si="9"/>
        <v>0.8219271067593515</v>
      </c>
      <c r="R92" s="45">
        <f t="shared" si="10"/>
        <v>0.7930420270196241</v>
      </c>
      <c r="S92" s="38"/>
      <c r="T92" s="38"/>
      <c r="U92" s="38"/>
      <c r="V92" s="38"/>
      <c r="W92" s="38"/>
      <c r="X92" s="38"/>
      <c r="Y92" s="38"/>
    </row>
    <row r="93" spans="1:25" ht="12.75">
      <c r="A93" s="2" t="s">
        <v>10</v>
      </c>
      <c r="B93" s="3">
        <v>91</v>
      </c>
      <c r="C93" s="3">
        <v>19310.986646262703</v>
      </c>
      <c r="D93" s="3">
        <v>33863.19964389516</v>
      </c>
      <c r="F93" s="45">
        <f t="shared" si="15"/>
        <v>5</v>
      </c>
      <c r="G93" s="45">
        <f t="shared" si="11"/>
        <v>0.9350606361183602</v>
      </c>
      <c r="H93" s="45">
        <f t="shared" si="12"/>
        <v>0.8219271067593515</v>
      </c>
      <c r="I93" s="45">
        <f t="shared" si="13"/>
        <v>0.7685516832893227</v>
      </c>
      <c r="O93" s="45">
        <f t="shared" si="14"/>
        <v>6</v>
      </c>
      <c r="P93" s="45">
        <f t="shared" si="8"/>
        <v>0.9560335282067111</v>
      </c>
      <c r="Q93" s="45">
        <f t="shared" si="9"/>
        <v>0.7903145257301457</v>
      </c>
      <c r="R93" s="45">
        <f t="shared" si="10"/>
        <v>0.7555671844268047</v>
      </c>
      <c r="S93" s="38"/>
      <c r="T93" s="38"/>
      <c r="U93" s="38"/>
      <c r="V93" s="38"/>
      <c r="W93" s="38"/>
      <c r="X93" s="38"/>
      <c r="Y93" s="38"/>
    </row>
    <row r="94" spans="1:25" ht="12.75">
      <c r="A94" s="2" t="s">
        <v>10</v>
      </c>
      <c r="B94" s="3">
        <v>92</v>
      </c>
      <c r="C94" s="3">
        <v>15707.101571224697</v>
      </c>
      <c r="D94" s="3">
        <v>28989.189063366175</v>
      </c>
      <c r="F94" s="45">
        <f t="shared" si="15"/>
        <v>6</v>
      </c>
      <c r="G94" s="45">
        <f t="shared" si="11"/>
        <v>0.9193499530236395</v>
      </c>
      <c r="H94" s="45">
        <f t="shared" si="12"/>
        <v>0.7903145257301457</v>
      </c>
      <c r="I94" s="45">
        <f t="shared" si="13"/>
        <v>0.7265756221039095</v>
      </c>
      <c r="O94" s="45">
        <f t="shared" si="14"/>
        <v>7</v>
      </c>
      <c r="P94" s="45">
        <f t="shared" si="8"/>
        <v>0.9460299949016377</v>
      </c>
      <c r="Q94" s="45">
        <f t="shared" si="9"/>
        <v>0.7599178132020633</v>
      </c>
      <c r="R94" s="45">
        <f t="shared" si="10"/>
        <v>0.7189050449492117</v>
      </c>
      <c r="S94" s="38"/>
      <c r="T94" s="38"/>
      <c r="U94" s="38"/>
      <c r="V94" s="38"/>
      <c r="W94" s="38"/>
      <c r="X94" s="38"/>
      <c r="Y94" s="38"/>
    </row>
    <row r="95" spans="1:25" ht="12.75">
      <c r="A95" s="2" t="s">
        <v>10</v>
      </c>
      <c r="B95" s="3">
        <v>93</v>
      </c>
      <c r="C95" s="3">
        <v>12464.891142262444</v>
      </c>
      <c r="D95" s="3">
        <v>24251.647654415214</v>
      </c>
      <c r="F95" s="45">
        <f t="shared" si="15"/>
        <v>7</v>
      </c>
      <c r="G95" s="45">
        <f t="shared" si="11"/>
        <v>0.9018735241241389</v>
      </c>
      <c r="H95" s="45">
        <f t="shared" si="12"/>
        <v>0.7599178132020633</v>
      </c>
      <c r="I95" s="45">
        <f t="shared" si="13"/>
        <v>0.6853497562372539</v>
      </c>
      <c r="O95" s="45">
        <f t="shared" si="14"/>
        <v>8</v>
      </c>
      <c r="P95" s="45">
        <f t="shared" si="8"/>
        <v>0.9348770013239437</v>
      </c>
      <c r="Q95" s="45">
        <f t="shared" si="9"/>
        <v>0.7306902050019838</v>
      </c>
      <c r="R95" s="45">
        <f t="shared" si="10"/>
        <v>0.6831054677490322</v>
      </c>
      <c r="S95" s="38"/>
      <c r="T95" s="38"/>
      <c r="U95" s="38"/>
      <c r="V95" s="38"/>
      <c r="W95" s="38"/>
      <c r="X95" s="38"/>
      <c r="Y95" s="38"/>
    </row>
    <row r="96" spans="1:25" ht="12.75">
      <c r="A96" s="2" t="s">
        <v>10</v>
      </c>
      <c r="B96" s="3">
        <v>94</v>
      </c>
      <c r="C96" s="3">
        <v>9626.610499387001</v>
      </c>
      <c r="D96" s="3">
        <v>19793.56863799126</v>
      </c>
      <c r="F96" s="45">
        <f t="shared" si="15"/>
        <v>8</v>
      </c>
      <c r="G96" s="45">
        <f t="shared" si="11"/>
        <v>0.8825731872020308</v>
      </c>
      <c r="H96" s="45">
        <f t="shared" si="12"/>
        <v>0.7306902050019838</v>
      </c>
      <c r="I96" s="45">
        <f t="shared" si="13"/>
        <v>0.6448875830859061</v>
      </c>
      <c r="O96" s="45">
        <f t="shared" si="14"/>
        <v>9</v>
      </c>
      <c r="P96" s="45">
        <f t="shared" si="8"/>
        <v>0.922152044554433</v>
      </c>
      <c r="Q96" s="45">
        <f t="shared" si="9"/>
        <v>0.7025867355788304</v>
      </c>
      <c r="R96" s="45">
        <f t="shared" si="10"/>
        <v>0.6478917946908433</v>
      </c>
      <c r="S96" s="38"/>
      <c r="T96" s="38"/>
      <c r="U96" s="38"/>
      <c r="V96" s="38"/>
      <c r="W96" s="38"/>
      <c r="X96" s="38"/>
      <c r="Y96" s="38"/>
    </row>
    <row r="97" spans="1:25" ht="12.75">
      <c r="A97" s="2" t="s">
        <v>10</v>
      </c>
      <c r="B97" s="3">
        <v>95</v>
      </c>
      <c r="C97" s="3">
        <v>7287.509725736549</v>
      </c>
      <c r="D97" s="3">
        <v>15859.30630160289</v>
      </c>
      <c r="F97" s="45">
        <f t="shared" si="15"/>
        <v>9</v>
      </c>
      <c r="G97" s="45">
        <f t="shared" si="11"/>
        <v>0.8608263897032716</v>
      </c>
      <c r="H97" s="45">
        <f t="shared" si="12"/>
        <v>0.7025867355788304</v>
      </c>
      <c r="I97" s="45">
        <f t="shared" si="13"/>
        <v>0.6048052030417318</v>
      </c>
      <c r="O97" s="45">
        <f t="shared" si="14"/>
        <v>10</v>
      </c>
      <c r="P97" s="45">
        <f t="shared" si="8"/>
        <v>0.9083350716100561</v>
      </c>
      <c r="Q97" s="45">
        <f t="shared" si="9"/>
        <v>0.6755641688257985</v>
      </c>
      <c r="R97" s="45">
        <f t="shared" si="10"/>
        <v>0.6136386276675697</v>
      </c>
      <c r="S97" s="38"/>
      <c r="T97" s="38"/>
      <c r="U97" s="38"/>
      <c r="V97" s="38"/>
      <c r="W97" s="38"/>
      <c r="X97" s="38"/>
      <c r="Y97" s="38"/>
    </row>
    <row r="98" spans="1:25" ht="12.75">
      <c r="A98" s="2" t="s">
        <v>10</v>
      </c>
      <c r="B98" s="3">
        <v>96</v>
      </c>
      <c r="C98" s="3">
        <v>5453.382500579129</v>
      </c>
      <c r="D98" s="3">
        <v>12568.196062525425</v>
      </c>
      <c r="F98" s="45">
        <f t="shared" si="15"/>
        <v>10</v>
      </c>
      <c r="G98" s="45">
        <f t="shared" si="11"/>
        <v>0.8374492631603918</v>
      </c>
      <c r="H98" s="45">
        <f t="shared" si="12"/>
        <v>0.6755641688257985</v>
      </c>
      <c r="I98" s="45">
        <f t="shared" si="13"/>
        <v>0.5657507154007275</v>
      </c>
      <c r="O98" s="45">
        <f t="shared" si="14"/>
        <v>11</v>
      </c>
      <c r="P98" s="45">
        <f t="shared" si="8"/>
        <v>0.8931842242826146</v>
      </c>
      <c r="Q98" s="45">
        <f t="shared" si="9"/>
        <v>0.6495809315632679</v>
      </c>
      <c r="R98" s="45">
        <f t="shared" si="10"/>
        <v>0.5801954404671156</v>
      </c>
      <c r="S98" s="38"/>
      <c r="T98" s="38"/>
      <c r="U98" s="38"/>
      <c r="V98" s="38"/>
      <c r="W98" s="38"/>
      <c r="X98" s="38"/>
      <c r="Y98" s="38"/>
    </row>
    <row r="99" spans="1:18" ht="12.75">
      <c r="A99" s="2" t="s">
        <v>10</v>
      </c>
      <c r="B99" s="3">
        <v>97</v>
      </c>
      <c r="C99" s="3">
        <v>3978.586206337661</v>
      </c>
      <c r="D99" s="3">
        <v>9801.191820592756</v>
      </c>
      <c r="F99" s="45">
        <f t="shared" si="15"/>
        <v>11</v>
      </c>
      <c r="G99" s="45">
        <f t="shared" si="11"/>
        <v>0.8126256590977325</v>
      </c>
      <c r="H99" s="45">
        <f t="shared" si="12"/>
        <v>0.6495809315632679</v>
      </c>
      <c r="I99" s="45">
        <f t="shared" si="13"/>
        <v>0.5278661326489197</v>
      </c>
      <c r="O99" s="45">
        <f t="shared" si="14"/>
        <v>12</v>
      </c>
      <c r="P99" s="45">
        <f t="shared" si="8"/>
        <v>0.8766346906779915</v>
      </c>
      <c r="Q99" s="45">
        <f t="shared" si="9"/>
        <v>0.6245970495800651</v>
      </c>
      <c r="R99" s="45">
        <f t="shared" si="10"/>
        <v>0.5475434413570065</v>
      </c>
    </row>
    <row r="100" spans="1:18" ht="12.75">
      <c r="A100" s="2" t="s">
        <v>10</v>
      </c>
      <c r="B100" s="3">
        <v>98</v>
      </c>
      <c r="C100" s="3">
        <v>2795.186056089416</v>
      </c>
      <c r="D100" s="3">
        <v>7377.2726950985925</v>
      </c>
      <c r="F100" s="45">
        <f t="shared" si="15"/>
        <v>12</v>
      </c>
      <c r="G100" s="45">
        <f t="shared" si="11"/>
        <v>0.7863714793237083</v>
      </c>
      <c r="H100" s="45">
        <f t="shared" si="12"/>
        <v>0.6245970495800651</v>
      </c>
      <c r="I100" s="45">
        <f t="shared" si="13"/>
        <v>0.4911653058594994</v>
      </c>
      <c r="O100" s="45">
        <f t="shared" si="14"/>
        <v>13</v>
      </c>
      <c r="P100" s="45">
        <f t="shared" si="8"/>
        <v>0.858747906580173</v>
      </c>
      <c r="Q100" s="45">
        <f t="shared" si="9"/>
        <v>0.600574086134678</v>
      </c>
      <c r="R100" s="45">
        <f t="shared" si="10"/>
        <v>0.5157417392144552</v>
      </c>
    </row>
    <row r="101" spans="1:18" ht="12.75">
      <c r="A101" s="2" t="s">
        <v>10</v>
      </c>
      <c r="B101" s="3">
        <v>99</v>
      </c>
      <c r="C101" s="3">
        <v>1876.7104193061853</v>
      </c>
      <c r="D101" s="3">
        <v>5306.574129720338</v>
      </c>
      <c r="F101" s="45">
        <f t="shared" si="15"/>
        <v>13</v>
      </c>
      <c r="G101" s="45">
        <f t="shared" si="11"/>
        <v>0.7590237754775494</v>
      </c>
      <c r="H101" s="45">
        <f t="shared" si="12"/>
        <v>0.600574086134678</v>
      </c>
      <c r="I101" s="45">
        <f t="shared" si="13"/>
        <v>0.45585001031192224</v>
      </c>
      <c r="O101" s="45">
        <f t="shared" si="14"/>
        <v>14</v>
      </c>
      <c r="P101" s="45">
        <f t="shared" si="8"/>
        <v>0.8387869297902096</v>
      </c>
      <c r="Q101" s="45">
        <f t="shared" si="9"/>
        <v>0.5774750828218058</v>
      </c>
      <c r="R101" s="45">
        <f t="shared" si="10"/>
        <v>0.4843785517504495</v>
      </c>
    </row>
    <row r="102" spans="1:18" ht="12.75">
      <c r="A102" s="2" t="s">
        <v>10</v>
      </c>
      <c r="B102" s="3">
        <v>100</v>
      </c>
      <c r="C102" s="3">
        <v>1204.2773627889558</v>
      </c>
      <c r="D102" s="3">
        <v>3640.4578533406298</v>
      </c>
      <c r="F102" s="45">
        <f t="shared" si="15"/>
        <v>14</v>
      </c>
      <c r="G102" s="45">
        <f t="shared" si="11"/>
        <v>0.7295213334801768</v>
      </c>
      <c r="H102" s="45">
        <f t="shared" si="12"/>
        <v>0.5774750828218058</v>
      </c>
      <c r="I102" s="45">
        <f t="shared" si="13"/>
        <v>0.4212803924717393</v>
      </c>
      <c r="O102" s="45">
        <f t="shared" si="14"/>
        <v>15</v>
      </c>
      <c r="P102" s="45">
        <f t="shared" si="8"/>
        <v>0.8162387601980208</v>
      </c>
      <c r="Q102" s="45">
        <f t="shared" si="9"/>
        <v>0.5552645027132748</v>
      </c>
      <c r="R102" s="45">
        <f t="shared" si="10"/>
        <v>0.4532284092766539</v>
      </c>
    </row>
    <row r="103" spans="1:18" ht="12.75">
      <c r="A103" s="2" t="s">
        <v>10</v>
      </c>
      <c r="B103" s="3">
        <v>101</v>
      </c>
      <c r="C103" s="3">
        <v>738.8809557914535</v>
      </c>
      <c r="D103" s="3">
        <v>2396.962418925768</v>
      </c>
      <c r="F103" s="45">
        <f t="shared" si="15"/>
        <v>15</v>
      </c>
      <c r="G103" s="45">
        <f t="shared" si="11"/>
        <v>0.6974919619614097</v>
      </c>
      <c r="H103" s="45">
        <f t="shared" si="12"/>
        <v>0.5552645027132748</v>
      </c>
      <c r="I103" s="45">
        <f t="shared" si="13"/>
        <v>0.3872925274050085</v>
      </c>
      <c r="O103" s="45">
        <f t="shared" si="14"/>
        <v>16</v>
      </c>
      <c r="P103" s="45">
        <f t="shared" si="8"/>
        <v>0.790647414084447</v>
      </c>
      <c r="Q103" s="45">
        <f t="shared" si="9"/>
        <v>0.533908175685841</v>
      </c>
      <c r="R103" s="45">
        <f t="shared" si="10"/>
        <v>0.42213311846455487</v>
      </c>
    </row>
    <row r="104" spans="1:18" ht="12.75">
      <c r="A104" s="2" t="s">
        <v>10</v>
      </c>
      <c r="B104" s="3">
        <v>102</v>
      </c>
      <c r="C104" s="3">
        <v>437.8455078445636</v>
      </c>
      <c r="D104" s="3">
        <v>1539.4177373170107</v>
      </c>
      <c r="F104" s="45">
        <f t="shared" si="15"/>
        <v>16</v>
      </c>
      <c r="G104" s="45">
        <f t="shared" si="11"/>
        <v>0.6622156573176867</v>
      </c>
      <c r="H104" s="45">
        <f t="shared" si="12"/>
        <v>0.533908175685841</v>
      </c>
      <c r="I104" s="45">
        <f t="shared" si="13"/>
        <v>0.3535623535090862</v>
      </c>
      <c r="O104" s="45">
        <f t="shared" si="14"/>
        <v>17</v>
      </c>
      <c r="P104" s="45">
        <f t="shared" si="8"/>
        <v>0.7616762664368665</v>
      </c>
      <c r="Q104" s="45">
        <f t="shared" si="9"/>
        <v>0.5133732458517702</v>
      </c>
      <c r="R104" s="45">
        <f t="shared" si="10"/>
        <v>0.3910242171889519</v>
      </c>
    </row>
    <row r="105" spans="1:18" ht="12.75">
      <c r="A105" s="2" t="s">
        <v>10</v>
      </c>
      <c r="B105" s="3">
        <v>103</v>
      </c>
      <c r="C105" s="3">
        <v>245.0955733804914</v>
      </c>
      <c r="D105" s="3">
        <v>941.3161228755463</v>
      </c>
      <c r="F105" s="45">
        <f t="shared" si="15"/>
        <v>17</v>
      </c>
      <c r="G105" s="45">
        <f t="shared" si="11"/>
        <v>0.6242029157587002</v>
      </c>
      <c r="H105" s="45">
        <f t="shared" si="12"/>
        <v>0.5133732458517702</v>
      </c>
      <c r="I105" s="45">
        <f t="shared" si="13"/>
        <v>0.32044907693318303</v>
      </c>
      <c r="O105" s="45">
        <f t="shared" si="14"/>
        <v>18</v>
      </c>
      <c r="P105" s="45">
        <f t="shared" si="8"/>
        <v>0.7294260554720364</v>
      </c>
      <c r="Q105" s="45">
        <f t="shared" si="9"/>
        <v>0.4936281210113175</v>
      </c>
      <c r="R105" s="45">
        <f t="shared" si="10"/>
        <v>0.36006521317935836</v>
      </c>
    </row>
    <row r="106" spans="1:18" ht="12.75">
      <c r="A106" s="2" t="s">
        <v>10</v>
      </c>
      <c r="B106" s="3">
        <v>104</v>
      </c>
      <c r="C106" s="3">
        <v>128.99837865546334</v>
      </c>
      <c r="D106" s="3">
        <v>545.8024803424174</v>
      </c>
      <c r="F106" s="45">
        <f t="shared" si="15"/>
        <v>18</v>
      </c>
      <c r="G106" s="45">
        <f t="shared" si="11"/>
        <v>0.5839021096607343</v>
      </c>
      <c r="H106" s="45">
        <f t="shared" si="12"/>
        <v>0.4936281210113175</v>
      </c>
      <c r="I106" s="45">
        <f t="shared" si="13"/>
        <v>0.2882305012463725</v>
      </c>
      <c r="O106" s="45">
        <f t="shared" si="14"/>
        <v>19</v>
      </c>
      <c r="P106" s="45">
        <f t="shared" si="8"/>
        <v>0.6931688465399761</v>
      </c>
      <c r="Q106" s="45">
        <f t="shared" si="9"/>
        <v>0.47464242404934376</v>
      </c>
      <c r="R106" s="45">
        <f t="shared" si="10"/>
        <v>0.32900734159722184</v>
      </c>
    </row>
    <row r="107" spans="1:18" ht="12.75">
      <c r="A107" s="2" t="s">
        <v>10</v>
      </c>
      <c r="B107" s="3">
        <v>105</v>
      </c>
      <c r="C107" s="3">
        <v>63.52910217048579</v>
      </c>
      <c r="D107" s="3">
        <v>298.8451914927883</v>
      </c>
      <c r="F107" s="45">
        <f t="shared" si="15"/>
        <v>19</v>
      </c>
      <c r="G107" s="45">
        <f t="shared" si="11"/>
        <v>0.5408828297804249</v>
      </c>
      <c r="H107" s="45">
        <f t="shared" si="12"/>
        <v>0.47464242404934376</v>
      </c>
      <c r="I107" s="45">
        <f t="shared" si="13"/>
        <v>0.25672593745364947</v>
      </c>
      <c r="O107" s="45">
        <f t="shared" si="14"/>
        <v>20</v>
      </c>
      <c r="P107" s="45">
        <f t="shared" si="8"/>
        <v>0.6535238792330496</v>
      </c>
      <c r="Q107" s="45">
        <f t="shared" si="9"/>
        <v>0.45638694620129205</v>
      </c>
      <c r="R107" s="45">
        <f t="shared" si="10"/>
        <v>0.2982597675127935</v>
      </c>
    </row>
    <row r="108" spans="1:18" ht="12.75">
      <c r="A108" s="2" t="s">
        <v>10</v>
      </c>
      <c r="B108" s="3">
        <v>106</v>
      </c>
      <c r="C108" s="3">
        <v>29.131394317316513</v>
      </c>
      <c r="D108" s="3">
        <v>153.8579753903284</v>
      </c>
      <c r="F108" s="45">
        <f t="shared" si="15"/>
        <v>20</v>
      </c>
      <c r="G108" s="45">
        <f t="shared" si="11"/>
        <v>0.4956708613365148</v>
      </c>
      <c r="H108" s="45">
        <f t="shared" si="12"/>
        <v>0.45638694620129205</v>
      </c>
      <c r="I108" s="45">
        <f t="shared" si="13"/>
        <v>0.22621771072633606</v>
      </c>
      <c r="O108" s="45">
        <f t="shared" si="14"/>
        <v>21</v>
      </c>
      <c r="P108" s="45">
        <f t="shared" si="8"/>
        <v>0.6110030995832123</v>
      </c>
      <c r="Q108" s="45">
        <f t="shared" si="9"/>
        <v>0.43883360211662686</v>
      </c>
      <c r="R108" s="45">
        <f t="shared" si="10"/>
        <v>0.26812869109452514</v>
      </c>
    </row>
    <row r="109" spans="1:18" ht="12.75">
      <c r="A109" s="2" t="s">
        <v>10</v>
      </c>
      <c r="B109" s="3">
        <v>107</v>
      </c>
      <c r="C109" s="3">
        <v>12.375824993502304</v>
      </c>
      <c r="D109" s="3">
        <v>74.1616227593858</v>
      </c>
      <c r="F109" s="45">
        <f t="shared" si="15"/>
        <v>21</v>
      </c>
      <c r="G109" s="45">
        <f t="shared" si="11"/>
        <v>0.4492225808727701</v>
      </c>
      <c r="H109" s="45">
        <f t="shared" si="12"/>
        <v>0.43883360211662686</v>
      </c>
      <c r="I109" s="45">
        <f t="shared" si="13"/>
        <v>0.19713396331652544</v>
      </c>
      <c r="O109" s="45">
        <f t="shared" si="14"/>
        <v>22</v>
      </c>
      <c r="P109" s="45">
        <f t="shared" si="8"/>
        <v>0.5655994409230908</v>
      </c>
      <c r="Q109" s="45">
        <f t="shared" si="9"/>
        <v>0.4219553866506028</v>
      </c>
      <c r="R109" s="45">
        <f t="shared" si="10"/>
        <v>0.23865773078406755</v>
      </c>
    </row>
    <row r="110" spans="1:18" ht="12.75">
      <c r="A110" s="2" t="s">
        <v>10</v>
      </c>
      <c r="B110" s="3">
        <v>108</v>
      </c>
      <c r="C110" s="3">
        <v>4.846343489233768</v>
      </c>
      <c r="D110" s="3">
        <v>33.321734485065576</v>
      </c>
      <c r="F110" s="45">
        <f t="shared" si="15"/>
        <v>22</v>
      </c>
      <c r="G110" s="45">
        <f t="shared" si="11"/>
        <v>0.4017736883482774</v>
      </c>
      <c r="H110" s="45">
        <f t="shared" si="12"/>
        <v>0.4219553866506028</v>
      </c>
      <c r="I110" s="45">
        <f t="shared" si="13"/>
        <v>0.16953057201303617</v>
      </c>
      <c r="O110" s="45">
        <f t="shared" si="14"/>
        <v>23</v>
      </c>
      <c r="P110" s="45">
        <f t="shared" si="8"/>
        <v>0.5173969355697215</v>
      </c>
      <c r="Q110" s="45">
        <f t="shared" si="9"/>
        <v>0.4057263333178873</v>
      </c>
      <c r="R110" s="45">
        <f t="shared" si="10"/>
        <v>0.20992156153861433</v>
      </c>
    </row>
    <row r="111" spans="1:18" ht="12.75">
      <c r="A111" s="2" t="s">
        <v>10</v>
      </c>
      <c r="B111" s="3">
        <v>109</v>
      </c>
      <c r="C111" s="3">
        <v>1.7404750429746707</v>
      </c>
      <c r="D111" s="3">
        <v>13.894829396492804</v>
      </c>
      <c r="F111" s="45">
        <f t="shared" si="15"/>
        <v>23</v>
      </c>
      <c r="G111" s="45">
        <f t="shared" si="11"/>
        <v>0.3539792850074251</v>
      </c>
      <c r="H111" s="45">
        <f t="shared" si="12"/>
        <v>0.4057263333178873</v>
      </c>
      <c r="I111" s="45">
        <f t="shared" si="13"/>
        <v>0.14361871737655</v>
      </c>
      <c r="O111" s="45">
        <f t="shared" si="14"/>
        <v>24</v>
      </c>
      <c r="P111" s="45">
        <f t="shared" si="8"/>
        <v>0.4667008368057629</v>
      </c>
      <c r="Q111" s="45">
        <f t="shared" si="9"/>
        <v>0.3901214743441224</v>
      </c>
      <c r="R111" s="45">
        <f t="shared" si="10"/>
        <v>0.1820700185322999</v>
      </c>
    </row>
    <row r="112" spans="1:18" ht="12.75">
      <c r="A112" s="2" t="s">
        <v>10</v>
      </c>
      <c r="B112" s="3">
        <v>110</v>
      </c>
      <c r="C112" s="3">
        <v>0.5703194538434547</v>
      </c>
      <c r="D112" s="3">
        <v>5.353403482536391</v>
      </c>
      <c r="F112" s="45">
        <f t="shared" si="15"/>
        <v>24</v>
      </c>
      <c r="G112" s="45">
        <f t="shared" si="11"/>
        <v>0.3067580271520854</v>
      </c>
      <c r="H112" s="45">
        <f t="shared" si="12"/>
        <v>0.3901214743441224</v>
      </c>
      <c r="I112" s="45">
        <f t="shared" si="13"/>
        <v>0.11967289381946589</v>
      </c>
      <c r="O112" s="45">
        <f t="shared" si="14"/>
        <v>25</v>
      </c>
      <c r="P112" s="45">
        <f t="shared" si="8"/>
        <v>0.4142188435982938</v>
      </c>
      <c r="Q112" s="45">
        <f t="shared" si="9"/>
        <v>0.37511680225396377</v>
      </c>
      <c r="R112" s="45">
        <f t="shared" si="10"/>
        <v>0.15538044804392673</v>
      </c>
    </row>
    <row r="113" spans="1:18" ht="12.75">
      <c r="A113" s="2" t="s">
        <v>10</v>
      </c>
      <c r="B113" s="3">
        <v>111</v>
      </c>
      <c r="C113" s="3">
        <v>0.1696477551373661</v>
      </c>
      <c r="D113" s="3">
        <v>1.8972301875344844</v>
      </c>
      <c r="F113" s="45">
        <f t="shared" si="15"/>
        <v>25</v>
      </c>
      <c r="G113" s="45">
        <f t="shared" si="11"/>
        <v>0.26062347575447603</v>
      </c>
      <c r="H113" s="45">
        <f t="shared" si="12"/>
        <v>0.37511680225396377</v>
      </c>
      <c r="I113" s="45">
        <f t="shared" si="13"/>
        <v>0.09776424481733251</v>
      </c>
      <c r="O113" s="45">
        <f t="shared" si="14"/>
        <v>26</v>
      </c>
      <c r="P113" s="45">
        <f t="shared" si="8"/>
        <v>0.3613494167361139</v>
      </c>
      <c r="Q113" s="45">
        <f t="shared" si="9"/>
        <v>0.3606892329365037</v>
      </c>
      <c r="R113" s="45">
        <f t="shared" si="10"/>
        <v>0.13033484394460193</v>
      </c>
    </row>
    <row r="114" spans="1:18" ht="12.75">
      <c r="A114" s="2" t="s">
        <v>10</v>
      </c>
      <c r="B114" s="3">
        <v>112</v>
      </c>
      <c r="C114" s="3">
        <v>0.045576822838037274</v>
      </c>
      <c r="D114" s="3">
        <v>0.6156945475647252</v>
      </c>
      <c r="F114" s="45">
        <f t="shared" si="15"/>
        <v>26</v>
      </c>
      <c r="G114" s="45">
        <f t="shared" si="11"/>
        <v>0.21655917666269078</v>
      </c>
      <c r="H114" s="45">
        <f t="shared" si="12"/>
        <v>0.3606892329365037</v>
      </c>
      <c r="I114" s="45">
        <f t="shared" si="13"/>
        <v>0.07811056331582673</v>
      </c>
      <c r="O114" s="45">
        <f t="shared" si="14"/>
        <v>27</v>
      </c>
      <c r="P114" s="45">
        <f t="shared" si="8"/>
        <v>0.30933953878716736</v>
      </c>
      <c r="Q114" s="45">
        <f t="shared" si="9"/>
        <v>0.3468165701312535</v>
      </c>
      <c r="R114" s="45">
        <f t="shared" si="10"/>
        <v>0.10728407784814924</v>
      </c>
    </row>
    <row r="115" spans="1:18" ht="12.75">
      <c r="A115" s="2" t="s">
        <v>10</v>
      </c>
      <c r="B115" s="3">
        <v>113</v>
      </c>
      <c r="C115" s="3">
        <v>0.011002502542151234</v>
      </c>
      <c r="D115" s="3">
        <v>0.18212651075365965</v>
      </c>
      <c r="F115" s="45">
        <f t="shared" si="15"/>
        <v>27</v>
      </c>
      <c r="G115" s="45">
        <f t="shared" si="11"/>
        <v>0.17614413216323052</v>
      </c>
      <c r="H115" s="45">
        <f t="shared" si="12"/>
        <v>0.3468165701312535</v>
      </c>
      <c r="I115" s="45">
        <f t="shared" si="13"/>
        <v>0.06108970376559782</v>
      </c>
      <c r="O115" s="45">
        <f t="shared" si="14"/>
        <v>28</v>
      </c>
      <c r="P115" s="45">
        <f t="shared" si="8"/>
        <v>0.25878590407780705</v>
      </c>
      <c r="Q115" s="45">
        <f t="shared" si="9"/>
        <v>0.3334774712800514</v>
      </c>
      <c r="R115" s="45">
        <f t="shared" si="10"/>
        <v>0.08629926889478903</v>
      </c>
    </row>
    <row r="116" spans="1:18" ht="12.75">
      <c r="A116" s="2" t="s">
        <v>10</v>
      </c>
      <c r="B116" s="3">
        <v>114</v>
      </c>
      <c r="C116" s="3">
        <v>0.002374514988386657</v>
      </c>
      <c r="D116" s="3">
        <v>0.048876463015335714</v>
      </c>
      <c r="F116" s="45">
        <f t="shared" si="15"/>
        <v>28</v>
      </c>
      <c r="G116" s="45">
        <f t="shared" si="11"/>
        <v>0.13978501525611278</v>
      </c>
      <c r="H116" s="45">
        <f t="shared" si="12"/>
        <v>0.3334774712800514</v>
      </c>
      <c r="I116" s="45">
        <f t="shared" si="13"/>
        <v>0.046615153410451894</v>
      </c>
      <c r="O116" s="45">
        <f t="shared" si="14"/>
        <v>29</v>
      </c>
      <c r="P116" s="45">
        <f t="shared" si="8"/>
        <v>0.21121437305626278</v>
      </c>
      <c r="Q116" s="45">
        <f t="shared" si="9"/>
        <v>0.3206514146923571</v>
      </c>
      <c r="R116" s="45">
        <f t="shared" si="10"/>
        <v>0.06772618752384993</v>
      </c>
    </row>
    <row r="117" spans="1:18" ht="12.75">
      <c r="A117" s="2" t="s">
        <v>10</v>
      </c>
      <c r="B117" s="3">
        <v>115</v>
      </c>
      <c r="C117" s="3">
        <v>0.00045578974294586104</v>
      </c>
      <c r="D117" s="3">
        <v>0.011841902852749735</v>
      </c>
      <c r="F117" s="45">
        <f t="shared" si="15"/>
        <v>29</v>
      </c>
      <c r="G117" s="45">
        <f t="shared" si="11"/>
        <v>0.1079556877122654</v>
      </c>
      <c r="H117" s="45">
        <f t="shared" si="12"/>
        <v>0.3206514146923571</v>
      </c>
      <c r="I117" s="45">
        <f t="shared" si="13"/>
        <v>0.03461614398902421</v>
      </c>
      <c r="O117" s="45">
        <f t="shared" si="14"/>
        <v>30</v>
      </c>
      <c r="P117" s="45">
        <f t="shared" si="8"/>
        <v>0.1692324157843341</v>
      </c>
      <c r="Q117" s="45">
        <f t="shared" si="9"/>
        <v>0.30831866797342034</v>
      </c>
      <c r="R117" s="45">
        <f t="shared" si="10"/>
        <v>0.05217751301254992</v>
      </c>
    </row>
    <row r="118" spans="1:18" ht="12.75">
      <c r="A118" s="2" t="s">
        <v>10</v>
      </c>
      <c r="B118" s="3">
        <v>116</v>
      </c>
      <c r="C118" s="3">
        <v>7.741151225782221E-05</v>
      </c>
      <c r="D118" s="3">
        <v>0.0025768817830115116</v>
      </c>
      <c r="F118" s="45">
        <f t="shared" si="15"/>
        <v>30</v>
      </c>
      <c r="G118" s="45">
        <f t="shared" si="11"/>
        <v>0.08172431243601355</v>
      </c>
      <c r="H118" s="45">
        <f t="shared" si="12"/>
        <v>0.30831866797342034</v>
      </c>
      <c r="I118" s="45">
        <f t="shared" si="13"/>
        <v>0.02519713115131533</v>
      </c>
      <c r="O118" s="45">
        <f t="shared" si="14"/>
        <v>31</v>
      </c>
      <c r="P118" s="45">
        <f t="shared" si="8"/>
        <v>0.13411344363135003</v>
      </c>
      <c r="Q118" s="45">
        <f t="shared" si="9"/>
        <v>0.29646025766675027</v>
      </c>
      <c r="R118" s="45">
        <f t="shared" si="10"/>
        <v>0.03975930605552522</v>
      </c>
    </row>
    <row r="119" spans="1:18" ht="12.75">
      <c r="A119" s="2" t="s">
        <v>10</v>
      </c>
      <c r="B119" s="3">
        <v>117</v>
      </c>
      <c r="C119" s="3">
        <v>1.1571586647222276E-05</v>
      </c>
      <c r="D119" s="3">
        <v>0.0005008421248944898</v>
      </c>
      <c r="F119" s="45">
        <f t="shared" si="15"/>
        <v>31</v>
      </c>
      <c r="G119" s="45">
        <f t="shared" si="11"/>
        <v>0.06115586147850709</v>
      </c>
      <c r="H119" s="45">
        <f t="shared" si="12"/>
        <v>0.29646025766675027</v>
      </c>
      <c r="I119" s="45">
        <f t="shared" si="13"/>
        <v>0.018130282451750298</v>
      </c>
      <c r="O119" s="45">
        <f t="shared" si="14"/>
        <v>32</v>
      </c>
      <c r="P119" s="45">
        <f t="shared" si="8"/>
        <v>0.10458713248995803</v>
      </c>
      <c r="Q119" s="45">
        <f t="shared" si="9"/>
        <v>0.28505794006418295</v>
      </c>
      <c r="R119" s="45">
        <f t="shared" si="10"/>
        <v>0.029813392544807218</v>
      </c>
    </row>
    <row r="120" spans="1:18" ht="12.75">
      <c r="A120" s="2" t="s">
        <v>10</v>
      </c>
      <c r="B120" s="3">
        <v>118</v>
      </c>
      <c r="C120" s="3">
        <v>1.5140841391399328E-06</v>
      </c>
      <c r="D120" s="3">
        <v>8.641423343556923E-05</v>
      </c>
      <c r="F120" s="45">
        <f t="shared" si="15"/>
        <v>32</v>
      </c>
      <c r="G120" s="45">
        <f t="shared" si="11"/>
        <v>0.0446170549909613</v>
      </c>
      <c r="H120" s="45">
        <f t="shared" si="12"/>
        <v>0.28505794006418295</v>
      </c>
      <c r="I120" s="45">
        <f t="shared" si="13"/>
        <v>0.012718445787453802</v>
      </c>
      <c r="O120" s="45">
        <f t="shared" si="14"/>
        <v>33</v>
      </c>
      <c r="P120" s="45">
        <f t="shared" si="8"/>
        <v>0.07872183412998067</v>
      </c>
      <c r="Q120" s="45">
        <f t="shared" si="9"/>
        <v>0.27409417313863743</v>
      </c>
      <c r="R120" s="45">
        <f t="shared" si="10"/>
        <v>0.021577196033814017</v>
      </c>
    </row>
    <row r="121" spans="1:18" ht="12.75">
      <c r="A121" s="2" t="s">
        <v>10</v>
      </c>
      <c r="B121" s="3">
        <v>119</v>
      </c>
      <c r="C121" s="3">
        <v>1.7242038909005288E-07</v>
      </c>
      <c r="D121" s="3">
        <v>1.3144634963212638E-05</v>
      </c>
      <c r="F121" s="45">
        <f t="shared" si="15"/>
        <v>33</v>
      </c>
      <c r="G121" s="45">
        <f t="shared" si="11"/>
        <v>0.03134605196585889</v>
      </c>
      <c r="H121" s="45">
        <f t="shared" si="12"/>
        <v>0.27409417313863743</v>
      </c>
      <c r="I121" s="45">
        <f t="shared" si="13"/>
        <v>0.008591770194742854</v>
      </c>
      <c r="O121" s="45">
        <f t="shared" si="14"/>
        <v>34</v>
      </c>
      <c r="P121" s="45">
        <f t="shared" si="8"/>
        <v>0.05662570243822444</v>
      </c>
      <c r="Q121" s="45">
        <f t="shared" si="9"/>
        <v>0.26355208955638215</v>
      </c>
      <c r="R121" s="45">
        <f t="shared" si="10"/>
        <v>0.014923822200191976</v>
      </c>
    </row>
    <row r="122" spans="1:18" ht="12.75">
      <c r="A122" s="2" t="s">
        <v>10</v>
      </c>
      <c r="B122" s="3">
        <v>120</v>
      </c>
      <c r="C122" s="3">
        <v>0</v>
      </c>
      <c r="D122" s="3">
        <v>0</v>
      </c>
      <c r="F122" s="45">
        <f t="shared" si="15"/>
        <v>34</v>
      </c>
      <c r="G122" s="45">
        <f t="shared" si="11"/>
        <v>0.02104599162559598</v>
      </c>
      <c r="H122" s="45">
        <f t="shared" si="12"/>
        <v>0.26355208955638215</v>
      </c>
      <c r="I122" s="45">
        <f t="shared" si="13"/>
        <v>0.005546715069711941</v>
      </c>
      <c r="O122" s="45">
        <f t="shared" si="14"/>
        <v>35</v>
      </c>
      <c r="P122" s="45">
        <f t="shared" si="8"/>
        <v>0.03884681116346297</v>
      </c>
      <c r="Q122" s="45">
        <f t="shared" si="9"/>
        <v>0.2534154707272905</v>
      </c>
      <c r="R122" s="45">
        <f t="shared" si="10"/>
        <v>0.00984438293724313</v>
      </c>
    </row>
    <row r="123" spans="6:18" ht="12.75">
      <c r="F123" s="45">
        <f t="shared" si="15"/>
        <v>35</v>
      </c>
      <c r="G123" s="45">
        <f t="shared" si="11"/>
        <v>0.01350512632711936</v>
      </c>
      <c r="H123" s="45">
        <f t="shared" si="12"/>
        <v>0.2534154707272905</v>
      </c>
      <c r="I123" s="45">
        <f t="shared" si="13"/>
        <v>0.0034224079454184763</v>
      </c>
      <c r="O123" s="45">
        <f t="shared" si="14"/>
        <v>36</v>
      </c>
      <c r="P123" s="45">
        <f t="shared" si="8"/>
        <v>0.025577647154596577</v>
      </c>
      <c r="Q123" s="45">
        <f t="shared" si="9"/>
        <v>0.24366872185316396</v>
      </c>
      <c r="R123" s="45">
        <f t="shared" si="10"/>
        <v>0.006232472590171764</v>
      </c>
    </row>
    <row r="124" spans="6:18" ht="12.75">
      <c r="F124" s="45">
        <f t="shared" si="15"/>
        <v>36</v>
      </c>
      <c r="G124" s="45">
        <f t="shared" si="11"/>
        <v>0.008286031903445314</v>
      </c>
      <c r="H124" s="45">
        <f t="shared" si="12"/>
        <v>0.24366872185316396</v>
      </c>
      <c r="I124" s="45">
        <f t="shared" si="13"/>
        <v>0.002019046803147059</v>
      </c>
      <c r="O124" s="45">
        <f t="shared" si="14"/>
        <v>37</v>
      </c>
      <c r="P124" s="45">
        <f t="shared" si="8"/>
        <v>0.0164269090736384</v>
      </c>
      <c r="Q124" s="45">
        <f t="shared" si="9"/>
        <v>0.23429684793573452</v>
      </c>
      <c r="R124" s="45">
        <f t="shared" si="10"/>
        <v>0.003848773017280394</v>
      </c>
    </row>
    <row r="125" spans="6:18" ht="12.75">
      <c r="F125" s="45">
        <f t="shared" si="15"/>
        <v>37</v>
      </c>
      <c r="G125" s="45">
        <f t="shared" si="11"/>
        <v>0.00491013040509906</v>
      </c>
      <c r="H125" s="45">
        <f t="shared" si="12"/>
        <v>0.23429684793573452</v>
      </c>
      <c r="I125" s="45">
        <f t="shared" si="13"/>
        <v>0.001150428076868121</v>
      </c>
      <c r="O125" s="45">
        <f t="shared" si="14"/>
        <v>38</v>
      </c>
      <c r="P125" s="45">
        <f t="shared" si="8"/>
        <v>0.010044651289373943</v>
      </c>
      <c r="Q125" s="45">
        <f t="shared" si="9"/>
        <v>0.22528543070743706</v>
      </c>
      <c r="R125" s="45">
        <f t="shared" si="10"/>
        <v>0.002262913592032622</v>
      </c>
    </row>
    <row r="126" spans="6:18" ht="12.75">
      <c r="F126" s="45">
        <f t="shared" si="15"/>
        <v>38</v>
      </c>
      <c r="G126" s="45">
        <f t="shared" si="11"/>
        <v>0.002748575023494285</v>
      </c>
      <c r="H126" s="45">
        <f t="shared" si="12"/>
        <v>0.22528543070743706</v>
      </c>
      <c r="I126" s="45">
        <f t="shared" si="13"/>
        <v>0.0006192139079996139</v>
      </c>
      <c r="O126" s="45">
        <f t="shared" si="14"/>
        <v>39</v>
      </c>
      <c r="P126" s="45">
        <f t="shared" si="8"/>
        <v>0.005824181116931533</v>
      </c>
      <c r="Q126" s="45">
        <f t="shared" si="9"/>
        <v>0.21662060644945874</v>
      </c>
      <c r="R126" s="45">
        <f t="shared" si="10"/>
        <v>0.0012616376456211947</v>
      </c>
    </row>
    <row r="127" spans="6:18" ht="12.75">
      <c r="F127" s="45">
        <f t="shared" si="15"/>
        <v>39</v>
      </c>
      <c r="G127" s="45">
        <f t="shared" si="11"/>
        <v>0.0014466263782464807</v>
      </c>
      <c r="H127" s="45">
        <f t="shared" si="12"/>
        <v>0.21662060644945874</v>
      </c>
      <c r="I127" s="45">
        <f t="shared" si="13"/>
        <v>0.0003133690833615367</v>
      </c>
      <c r="O127" s="45">
        <f t="shared" si="14"/>
        <v>40</v>
      </c>
      <c r="P127" s="45">
        <f t="shared" si="8"/>
        <v>0.0031889347957637323</v>
      </c>
      <c r="Q127" s="45">
        <f t="shared" si="9"/>
        <v>0.20828904466294101</v>
      </c>
      <c r="R127" s="45">
        <f t="shared" si="10"/>
        <v>0.0006642201821020387</v>
      </c>
    </row>
    <row r="128" spans="6:18" ht="12.75">
      <c r="F128" s="45">
        <f t="shared" si="15"/>
        <v>40</v>
      </c>
      <c r="G128" s="45">
        <f t="shared" si="11"/>
        <v>0.0007124343417648702</v>
      </c>
      <c r="H128" s="45">
        <f t="shared" si="12"/>
        <v>0.20828904466294101</v>
      </c>
      <c r="I128" s="45">
        <f t="shared" si="13"/>
        <v>0.00014839226843127603</v>
      </c>
      <c r="O128" s="45">
        <f t="shared" si="14"/>
        <v>41</v>
      </c>
      <c r="P128" s="45">
        <f t="shared" si="8"/>
        <v>0.0016417967071081965</v>
      </c>
      <c r="Q128" s="45">
        <f t="shared" si="9"/>
        <v>0.2002779275605202</v>
      </c>
      <c r="R128" s="45">
        <f t="shared" si="10"/>
        <v>0.000328815641975316</v>
      </c>
    </row>
    <row r="129" spans="6:18" ht="12.75">
      <c r="F129" s="45">
        <f t="shared" si="15"/>
        <v>41</v>
      </c>
      <c r="G129" s="45">
        <f t="shared" si="11"/>
        <v>0.000326688163787591</v>
      </c>
      <c r="H129" s="45">
        <f t="shared" si="12"/>
        <v>0.2002779275605202</v>
      </c>
      <c r="I129" s="45">
        <f t="shared" si="13"/>
        <v>6.542842840193052E-05</v>
      </c>
      <c r="O129" s="45">
        <f t="shared" si="14"/>
        <v>42</v>
      </c>
      <c r="P129" s="45">
        <f t="shared" si="8"/>
        <v>0.0007913681934996638</v>
      </c>
      <c r="Q129" s="45">
        <f t="shared" si="9"/>
        <v>0.19257493034665407</v>
      </c>
      <c r="R129" s="45">
        <f t="shared" si="10"/>
        <v>0.0001523976747417552</v>
      </c>
    </row>
    <row r="130" spans="6:18" ht="12.75">
      <c r="F130" s="45">
        <f t="shared" si="15"/>
        <v>42</v>
      </c>
      <c r="G130" s="45">
        <f t="shared" si="11"/>
        <v>0.00013878620084039543</v>
      </c>
      <c r="H130" s="45">
        <f t="shared" si="12"/>
        <v>0.19257493034665407</v>
      </c>
      <c r="I130" s="45">
        <f t="shared" si="13"/>
        <v>2.6726742959915894E-05</v>
      </c>
      <c r="O130" s="45">
        <f t="shared" si="14"/>
        <v>43</v>
      </c>
      <c r="P130" s="45">
        <f t="shared" si="8"/>
        <v>0.0003555715185639525</v>
      </c>
      <c r="Q130" s="45">
        <f t="shared" si="9"/>
        <v>0.18516820225639813</v>
      </c>
      <c r="R130" s="45">
        <f t="shared" si="10"/>
        <v>6.584053886606458E-05</v>
      </c>
    </row>
    <row r="131" spans="6:18" ht="12.75">
      <c r="F131" s="45">
        <f t="shared" si="15"/>
        <v>43</v>
      </c>
      <c r="G131" s="45">
        <f t="shared" si="11"/>
        <v>5.4348344550078845E-05</v>
      </c>
      <c r="H131" s="45">
        <f t="shared" si="12"/>
        <v>0.18516820225639813</v>
      </c>
      <c r="I131" s="45">
        <f t="shared" si="13"/>
        <v>1.0063585255949413E-05</v>
      </c>
      <c r="O131" s="45">
        <f t="shared" si="14"/>
        <v>44</v>
      </c>
      <c r="P131" s="45">
        <f t="shared" si="8"/>
        <v>0.00014826976041455218</v>
      </c>
      <c r="Q131" s="45">
        <f t="shared" si="9"/>
        <v>0.17804634832345972</v>
      </c>
      <c r="R131" s="45">
        <f t="shared" si="10"/>
        <v>2.6398889408605277E-05</v>
      </c>
    </row>
    <row r="132" spans="6:18" ht="12.75">
      <c r="F132" s="45">
        <f t="shared" si="15"/>
        <v>44</v>
      </c>
      <c r="G132" s="45">
        <f t="shared" si="11"/>
        <v>1.9518207392137645E-05</v>
      </c>
      <c r="H132" s="45">
        <f t="shared" si="12"/>
        <v>0.17804634832345972</v>
      </c>
      <c r="I132" s="45">
        <f t="shared" si="13"/>
        <v>3.4751455519900656E-06</v>
      </c>
      <c r="O132" s="45">
        <f t="shared" si="14"/>
        <v>45</v>
      </c>
      <c r="P132" s="45">
        <f t="shared" si="8"/>
        <v>5.712541184265638E-05</v>
      </c>
      <c r="Q132" s="45">
        <f t="shared" si="9"/>
        <v>0.17119841184948048</v>
      </c>
      <c r="R132" s="45">
        <f t="shared" si="10"/>
        <v>9.779779783710277E-06</v>
      </c>
    </row>
    <row r="133" spans="6:18" ht="12.75">
      <c r="F133" s="45">
        <f t="shared" si="15"/>
        <v>45</v>
      </c>
      <c r="G133" s="45">
        <f t="shared" si="11"/>
        <v>6.395732834446177E-06</v>
      </c>
      <c r="H133" s="45">
        <f t="shared" si="12"/>
        <v>0.17119841184948048</v>
      </c>
      <c r="I133" s="45">
        <f t="shared" si="13"/>
        <v>1.0949393038707618E-06</v>
      </c>
      <c r="O133" s="45">
        <f t="shared" si="14"/>
        <v>46</v>
      </c>
      <c r="P133" s="45">
        <f t="shared" si="8"/>
        <v>2.0245075152056013E-05</v>
      </c>
      <c r="Q133" s="45">
        <f t="shared" si="9"/>
        <v>0.1646138575475774</v>
      </c>
      <c r="R133" s="45">
        <f t="shared" si="10"/>
        <v>3.3326199171205474E-06</v>
      </c>
    </row>
    <row r="134" spans="6:18" ht="12.75">
      <c r="F134" s="45">
        <f t="shared" si="15"/>
        <v>46</v>
      </c>
      <c r="G134" s="45">
        <f t="shared" si="11"/>
        <v>1.9024806369658959E-06</v>
      </c>
      <c r="H134" s="45">
        <f t="shared" si="12"/>
        <v>0.1646138575475774</v>
      </c>
      <c r="I134" s="45">
        <f t="shared" si="13"/>
        <v>3.131746765605283E-07</v>
      </c>
      <c r="O134" s="45">
        <f t="shared" si="14"/>
        <v>47</v>
      </c>
      <c r="P134" s="45">
        <f t="shared" si="8"/>
        <v>6.569989486809398E-06</v>
      </c>
      <c r="Q134" s="45">
        <f t="shared" si="9"/>
        <v>0.15828255533420904</v>
      </c>
      <c r="R134" s="45">
        <f t="shared" si="10"/>
        <v>1.0399147244910803E-06</v>
      </c>
    </row>
    <row r="135" spans="6:18" ht="12.75">
      <c r="F135" s="45">
        <f t="shared" si="15"/>
        <v>47</v>
      </c>
      <c r="G135" s="45">
        <f t="shared" si="11"/>
        <v>5.111121150620677E-07</v>
      </c>
      <c r="H135" s="45">
        <f t="shared" si="12"/>
        <v>0.15828255533420904</v>
      </c>
      <c r="I135" s="45">
        <f t="shared" si="13"/>
        <v>8.090013163429635E-08</v>
      </c>
      <c r="O135" s="45">
        <f t="shared" si="14"/>
        <v>48</v>
      </c>
      <c r="P135" s="45">
        <f t="shared" si="8"/>
        <v>1.9434462521288332E-06</v>
      </c>
      <c r="Q135" s="45">
        <f t="shared" si="9"/>
        <v>0.15219476474443175</v>
      </c>
      <c r="R135" s="45">
        <f t="shared" si="10"/>
        <v>2.957823451361954E-07</v>
      </c>
    </row>
    <row r="136" spans="6:18" ht="12.75">
      <c r="F136" s="45">
        <f t="shared" si="15"/>
        <v>48</v>
      </c>
      <c r="G136" s="45">
        <f t="shared" si="11"/>
        <v>1.2338535235943324E-07</v>
      </c>
      <c r="H136" s="45">
        <f t="shared" si="12"/>
        <v>0.15219476474443175</v>
      </c>
      <c r="I136" s="45">
        <f t="shared" si="13"/>
        <v>1.8778604675252758E-08</v>
      </c>
      <c r="O136" s="45">
        <f t="shared" si="14"/>
        <v>49</v>
      </c>
      <c r="P136" s="45">
        <f t="shared" si="8"/>
        <v>5.215538280033678E-07</v>
      </c>
      <c r="Q136" s="45">
        <f t="shared" si="9"/>
        <v>0.14634111994656898</v>
      </c>
      <c r="R136" s="45">
        <f t="shared" si="10"/>
        <v>7.632477130243305E-08</v>
      </c>
    </row>
    <row r="137" spans="6:18" ht="12.75">
      <c r="F137" s="45">
        <f t="shared" si="15"/>
        <v>49</v>
      </c>
      <c r="G137" s="45">
        <f t="shared" si="11"/>
        <v>2.6628520866268214E-08</v>
      </c>
      <c r="H137" s="45">
        <f t="shared" si="12"/>
        <v>0.14634111994656898</v>
      </c>
      <c r="I137" s="45">
        <f t="shared" si="13"/>
        <v>3.896847566090272E-09</v>
      </c>
      <c r="O137" s="45">
        <f t="shared" si="14"/>
        <v>50</v>
      </c>
      <c r="P137" s="45">
        <f t="shared" si="8"/>
        <v>1.2636327145353694E-07</v>
      </c>
      <c r="Q137" s="45">
        <f t="shared" si="9"/>
        <v>0.1407126153332394</v>
      </c>
      <c r="R137" s="45">
        <f t="shared" si="10"/>
        <v>1.7780906408291254E-08</v>
      </c>
    </row>
    <row r="138" spans="6:18" ht="12.75">
      <c r="F138" s="45">
        <f t="shared" si="15"/>
        <v>50</v>
      </c>
      <c r="G138" s="45">
        <f t="shared" si="11"/>
        <v>5.111362421389164E-09</v>
      </c>
      <c r="H138" s="45">
        <f t="shared" si="12"/>
        <v>0.1407126153332394</v>
      </c>
      <c r="I138" s="45">
        <f t="shared" si="13"/>
        <v>7.192331742297085E-10</v>
      </c>
      <c r="O138" s="45">
        <f t="shared" si="14"/>
        <v>51</v>
      </c>
      <c r="P138" s="45">
        <f t="shared" si="8"/>
        <v>2.749754125661882E-08</v>
      </c>
      <c r="Q138" s="45">
        <f t="shared" si="9"/>
        <v>0.13530059166657632</v>
      </c>
      <c r="R138" s="45">
        <f t="shared" si="10"/>
        <v>3.720433601396619E-09</v>
      </c>
    </row>
    <row r="139" spans="6:18" ht="12.75">
      <c r="F139" s="45">
        <f t="shared" si="15"/>
        <v>51</v>
      </c>
      <c r="G139" s="45">
        <f t="shared" si="11"/>
        <v>8.681158381937042E-10</v>
      </c>
      <c r="H139" s="45">
        <f t="shared" si="12"/>
        <v>0.13530059166657632</v>
      </c>
      <c r="I139" s="45">
        <f t="shared" si="13"/>
        <v>1.1745658654273402E-10</v>
      </c>
      <c r="O139" s="45">
        <f t="shared" si="14"/>
        <v>52</v>
      </c>
      <c r="P139" s="45">
        <f t="shared" si="8"/>
        <v>5.344415519226535E-09</v>
      </c>
      <c r="Q139" s="45">
        <f t="shared" si="9"/>
        <v>0.1300967227563234</v>
      </c>
      <c r="R139" s="45">
        <f t="shared" si="10"/>
        <v>6.952909440994066E-10</v>
      </c>
    </row>
    <row r="140" spans="6:18" ht="12.75">
      <c r="F140" s="45">
        <f t="shared" si="15"/>
        <v>52</v>
      </c>
      <c r="G140" s="45">
        <f t="shared" si="11"/>
        <v>1.2976723162347696E-10</v>
      </c>
      <c r="H140" s="45">
        <f t="shared" si="12"/>
        <v>0.1300967227563234</v>
      </c>
      <c r="I140" s="45">
        <f t="shared" si="13"/>
        <v>1.6882291555375085E-11</v>
      </c>
      <c r="O140" s="45">
        <f t="shared" si="14"/>
        <v>53</v>
      </c>
      <c r="P140" s="45">
        <f t="shared" si="8"/>
        <v>9.221140700822904E-10</v>
      </c>
      <c r="Q140" s="45">
        <f t="shared" si="9"/>
        <v>0.12509300265031092</v>
      </c>
      <c r="R140" s="45">
        <f t="shared" si="10"/>
        <v>1.1535001781269294E-10</v>
      </c>
    </row>
    <row r="141" spans="6:18" ht="12.75">
      <c r="F141" s="45">
        <f t="shared" si="15"/>
        <v>53</v>
      </c>
      <c r="G141" s="45">
        <f t="shared" si="11"/>
        <v>1.6979392124101533E-11</v>
      </c>
      <c r="H141" s="45">
        <f t="shared" si="12"/>
        <v>0.12509300265031092</v>
      </c>
      <c r="I141" s="45">
        <f t="shared" si="13"/>
        <v>2.1240031439809016E-12</v>
      </c>
      <c r="O141" s="45">
        <f t="shared" si="14"/>
        <v>54</v>
      </c>
      <c r="P141" s="45">
        <f t="shared" si="8"/>
        <v>1.4026454165923182E-10</v>
      </c>
      <c r="Q141" s="45">
        <f t="shared" si="9"/>
        <v>0.12028173331760666</v>
      </c>
      <c r="R141" s="45">
        <f t="shared" si="10"/>
        <v>1.687126219377205E-11</v>
      </c>
    </row>
    <row r="142" spans="6:18" ht="12.75">
      <c r="F142" s="45">
        <f t="shared" si="15"/>
        <v>54</v>
      </c>
      <c r="G142" s="45">
        <f t="shared" si="11"/>
        <v>1.9335737829029562E-12</v>
      </c>
      <c r="H142" s="45">
        <f t="shared" si="12"/>
        <v>0.12028173331760666</v>
      </c>
      <c r="I142" s="45">
        <f t="shared" si="13"/>
        <v>2.3257360610504927E-13</v>
      </c>
      <c r="O142" s="45">
        <f t="shared" si="14"/>
        <v>55</v>
      </c>
      <c r="P142" s="45">
        <f t="shared" si="8"/>
        <v>0</v>
      </c>
      <c r="Q142" s="45">
        <f t="shared" si="9"/>
        <v>0.11565551280539103</v>
      </c>
      <c r="R142" s="45">
        <f t="shared" si="10"/>
        <v>0</v>
      </c>
    </row>
    <row r="143" spans="6:9" ht="12.75">
      <c r="F143" s="45">
        <f t="shared" si="15"/>
        <v>55</v>
      </c>
      <c r="G143" s="45">
        <f t="shared" si="11"/>
        <v>0</v>
      </c>
      <c r="H143" s="45">
        <f t="shared" si="12"/>
        <v>0.11565551280539103</v>
      </c>
      <c r="I143" s="45">
        <f t="shared" si="1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2"/>
  <sheetViews>
    <sheetView zoomScalePageLayoutView="0" workbookViewId="0" topLeftCell="A1">
      <selection activeCell="L7" sqref="L7:L8"/>
    </sheetView>
  </sheetViews>
  <sheetFormatPr defaultColWidth="9.140625" defaultRowHeight="12.75"/>
  <cols>
    <col min="1" max="8" width="9.140625" style="6" customWidth="1"/>
    <col min="9" max="9" width="9.28125" style="6" bestFit="1" customWidth="1"/>
    <col min="10" max="10" width="9.140625" style="6" customWidth="1"/>
    <col min="11" max="11" width="17.7109375" style="6" customWidth="1"/>
    <col min="12" max="12" width="13.421875" style="6" bestFit="1" customWidth="1"/>
    <col min="13" max="13" width="9.140625" style="6" customWidth="1"/>
    <col min="14" max="14" width="10.00390625" style="6" bestFit="1" customWidth="1"/>
    <col min="15" max="16" width="9.140625" style="6" customWidth="1"/>
    <col min="17" max="17" width="10.00390625" style="6" bestFit="1" customWidth="1"/>
    <col min="18" max="16384" width="9.140625" style="6" customWidth="1"/>
  </cols>
  <sheetData>
    <row r="1" spans="1:15" ht="15">
      <c r="A1" s="1" t="s">
        <v>6</v>
      </c>
      <c r="B1" s="1" t="s">
        <v>7</v>
      </c>
      <c r="C1" s="1" t="s">
        <v>8</v>
      </c>
      <c r="D1" s="1" t="s">
        <v>9</v>
      </c>
      <c r="F1" s="7" t="s">
        <v>29</v>
      </c>
      <c r="G1" s="20"/>
      <c r="H1" s="21"/>
      <c r="I1" s="19"/>
      <c r="J1" s="16"/>
      <c r="K1" s="19"/>
      <c r="L1" s="19"/>
      <c r="N1" s="4"/>
      <c r="O1" s="4"/>
    </row>
    <row r="2" spans="1:15" ht="12.75">
      <c r="A2" s="2" t="s">
        <v>10</v>
      </c>
      <c r="B2" s="3">
        <v>0</v>
      </c>
      <c r="C2" s="3">
        <v>100000</v>
      </c>
      <c r="D2" s="3">
        <v>100000</v>
      </c>
      <c r="F2" s="6" t="s">
        <v>0</v>
      </c>
      <c r="G2" s="20"/>
      <c r="H2" s="21"/>
      <c r="I2" s="19"/>
      <c r="J2" s="16"/>
      <c r="K2" s="19"/>
      <c r="L2" s="19"/>
      <c r="N2" s="4"/>
      <c r="O2" s="4"/>
    </row>
    <row r="3" spans="1:15" ht="12.75">
      <c r="A3" s="2" t="s">
        <v>10</v>
      </c>
      <c r="B3" s="3">
        <v>1</v>
      </c>
      <c r="C3" s="3">
        <v>99676.80799999999</v>
      </c>
      <c r="D3" s="3">
        <v>99725.837</v>
      </c>
      <c r="F3" s="8" t="s">
        <v>1</v>
      </c>
      <c r="G3" s="20"/>
      <c r="H3" s="21"/>
      <c r="I3" s="19"/>
      <c r="J3" s="16"/>
      <c r="K3" s="19"/>
      <c r="L3" s="19"/>
      <c r="N3" s="4"/>
      <c r="O3" s="4"/>
    </row>
    <row r="4" spans="1:15" ht="12.75">
      <c r="A4" s="2" t="s">
        <v>10</v>
      </c>
      <c r="B4" s="3">
        <v>2</v>
      </c>
      <c r="C4" s="3">
        <v>99659.35259738303</v>
      </c>
      <c r="D4" s="3">
        <v>99705.15984495642</v>
      </c>
      <c r="F4" s="18" t="s">
        <v>11</v>
      </c>
      <c r="G4" s="20"/>
      <c r="H4" s="21"/>
      <c r="I4" s="19"/>
      <c r="J4" s="16"/>
      <c r="K4" s="19"/>
      <c r="L4" s="19"/>
      <c r="N4" s="4"/>
      <c r="O4" s="4"/>
    </row>
    <row r="5" spans="1:15" ht="12.75">
      <c r="A5" s="2" t="s">
        <v>10</v>
      </c>
      <c r="B5" s="3">
        <v>3</v>
      </c>
      <c r="C5" s="3">
        <v>99644.91195719167</v>
      </c>
      <c r="D5" s="3">
        <v>99690.00864886638</v>
      </c>
      <c r="G5" s="20"/>
      <c r="H5" s="21"/>
      <c r="I5" s="19"/>
      <c r="J5" s="16"/>
      <c r="K5" s="19"/>
      <c r="L5" s="19"/>
      <c r="N5" s="4"/>
      <c r="O5" s="4"/>
    </row>
    <row r="6" spans="1:15" ht="12.75">
      <c r="A6" s="2" t="s">
        <v>10</v>
      </c>
      <c r="B6" s="3">
        <v>4</v>
      </c>
      <c r="C6" s="3">
        <v>99633.07314520203</v>
      </c>
      <c r="D6" s="3">
        <v>99678.89321290202</v>
      </c>
      <c r="F6" s="6" t="s">
        <v>2</v>
      </c>
      <c r="G6" s="20"/>
      <c r="H6" s="21"/>
      <c r="I6" s="19"/>
      <c r="J6" s="16"/>
      <c r="K6" s="19"/>
      <c r="L6" s="19"/>
      <c r="N6" s="4"/>
      <c r="O6" s="4"/>
    </row>
    <row r="7" spans="1:15" ht="12.75">
      <c r="A7" s="2" t="s">
        <v>10</v>
      </c>
      <c r="B7" s="3">
        <v>5</v>
      </c>
      <c r="C7" s="3">
        <v>99623.271243466</v>
      </c>
      <c r="D7" s="3">
        <v>99670.43944596863</v>
      </c>
      <c r="F7" s="6" t="s">
        <v>12</v>
      </c>
      <c r="G7" s="20"/>
      <c r="H7" s="21"/>
      <c r="I7" s="19"/>
      <c r="J7" s="16"/>
      <c r="K7" s="19"/>
      <c r="L7" s="69">
        <f>SUM(J12:J26)</f>
        <v>10.838381056481918</v>
      </c>
      <c r="N7" s="20"/>
      <c r="O7" s="20"/>
    </row>
    <row r="8" spans="1:15" ht="12.75">
      <c r="A8" s="2" t="s">
        <v>10</v>
      </c>
      <c r="B8" s="3">
        <v>6</v>
      </c>
      <c r="C8" s="3">
        <v>99614.68570995024</v>
      </c>
      <c r="D8" s="3">
        <v>99662.91034097289</v>
      </c>
      <c r="F8" s="6" t="s">
        <v>13</v>
      </c>
      <c r="G8" s="20"/>
      <c r="H8" s="21"/>
      <c r="I8" s="19"/>
      <c r="J8" s="16"/>
      <c r="K8" s="19"/>
      <c r="L8" s="69">
        <f>SUM(K12:K26)</f>
        <v>54191.90528240961</v>
      </c>
      <c r="N8" s="20"/>
      <c r="O8" s="20"/>
    </row>
    <row r="9" spans="1:15" ht="12.75">
      <c r="A9" s="2" t="s">
        <v>10</v>
      </c>
      <c r="B9" s="3">
        <v>7</v>
      </c>
      <c r="C9" s="3">
        <v>99606.97951786371</v>
      </c>
      <c r="D9" s="3">
        <v>99655.68976311869</v>
      </c>
      <c r="G9" s="20"/>
      <c r="H9" s="21"/>
      <c r="I9" s="19"/>
      <c r="J9" s="16"/>
      <c r="K9" s="19"/>
      <c r="L9" s="19"/>
      <c r="N9" s="20"/>
      <c r="O9" s="20"/>
    </row>
    <row r="10" spans="1:15" ht="12.75">
      <c r="A10" s="2" t="s">
        <v>10</v>
      </c>
      <c r="B10" s="3">
        <v>8</v>
      </c>
      <c r="C10" s="3">
        <v>99599.03187696799</v>
      </c>
      <c r="D10" s="3">
        <v>99648.72682007494</v>
      </c>
      <c r="G10" s="20"/>
      <c r="H10" s="21"/>
      <c r="I10" s="19">
        <v>1.04</v>
      </c>
      <c r="J10" s="16"/>
      <c r="K10" s="19"/>
      <c r="L10" s="19"/>
      <c r="N10" s="20"/>
      <c r="O10" s="20"/>
    </row>
    <row r="11" spans="1:11" ht="12.75">
      <c r="A11" s="2" t="s">
        <v>10</v>
      </c>
      <c r="B11" s="3">
        <v>9</v>
      </c>
      <c r="C11" s="3">
        <v>99590.63069862917</v>
      </c>
      <c r="D11" s="3">
        <v>99642.06629917429</v>
      </c>
      <c r="G11" s="48" t="s">
        <v>33</v>
      </c>
      <c r="H11" s="48" t="s">
        <v>108</v>
      </c>
      <c r="I11" s="48" t="s">
        <v>111</v>
      </c>
      <c r="J11" s="48" t="s">
        <v>95</v>
      </c>
      <c r="K11" s="48" t="s">
        <v>194</v>
      </c>
    </row>
    <row r="12" spans="1:20" ht="12.75">
      <c r="A12" s="2" t="s">
        <v>10</v>
      </c>
      <c r="B12" s="3">
        <v>10</v>
      </c>
      <c r="C12" s="3">
        <v>99582.24217980543</v>
      </c>
      <c r="D12" s="3">
        <v>99636.01702932926</v>
      </c>
      <c r="G12" s="45">
        <v>0</v>
      </c>
      <c r="H12" s="45">
        <f>C62/$C$62</f>
        <v>1</v>
      </c>
      <c r="I12" s="45">
        <f>$I$10^(-G12)</f>
        <v>1</v>
      </c>
      <c r="J12" s="45">
        <f>H12*I12</f>
        <v>1</v>
      </c>
      <c r="K12" s="45">
        <f>J12*5000</f>
        <v>5000</v>
      </c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2.75">
      <c r="A13" s="2" t="s">
        <v>10</v>
      </c>
      <c r="B13" s="3">
        <v>11</v>
      </c>
      <c r="C13" s="3">
        <v>99573.97784952693</v>
      </c>
      <c r="D13" s="3">
        <v>99630.09964627789</v>
      </c>
      <c r="G13" s="45">
        <v>1</v>
      </c>
      <c r="H13" s="45">
        <f aca="true" t="shared" si="0" ref="H13:H26">C63/$C$62</f>
        <v>0.99329674</v>
      </c>
      <c r="I13" s="45">
        <f aca="true" t="shared" si="1" ref="I13:I26">$I$10^(-G13)</f>
        <v>0.9615384615384615</v>
      </c>
      <c r="J13" s="45">
        <f aca="true" t="shared" si="2" ref="J13:J26">H13*I13</f>
        <v>0.9550930192307692</v>
      </c>
      <c r="K13" s="45">
        <f aca="true" t="shared" si="3" ref="K13:K26">J13*5000</f>
        <v>4775.4650961538455</v>
      </c>
      <c r="L13" s="34"/>
      <c r="M13" s="32"/>
      <c r="N13" s="32"/>
      <c r="O13" s="32"/>
      <c r="P13" s="38"/>
      <c r="Q13" s="38"/>
      <c r="R13" s="38"/>
      <c r="S13" s="38"/>
      <c r="T13" s="38"/>
    </row>
    <row r="14" spans="1:20" ht="12.75">
      <c r="A14" s="2" t="s">
        <v>10</v>
      </c>
      <c r="B14" s="3">
        <v>12</v>
      </c>
      <c r="C14" s="3">
        <v>99565.5518995213</v>
      </c>
      <c r="D14" s="3">
        <v>99623.82892780616</v>
      </c>
      <c r="F14" s="31"/>
      <c r="G14" s="46">
        <v>2</v>
      </c>
      <c r="H14" s="45">
        <f t="shared" si="0"/>
        <v>0.9859994854995899</v>
      </c>
      <c r="I14" s="45">
        <f t="shared" si="1"/>
        <v>0.9245562130177514</v>
      </c>
      <c r="J14" s="45">
        <f t="shared" si="2"/>
        <v>0.9116119503509521</v>
      </c>
      <c r="K14" s="45">
        <f t="shared" si="3"/>
        <v>4558.05975175476</v>
      </c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12.75">
      <c r="A15" s="2" t="s">
        <v>10</v>
      </c>
      <c r="B15" s="3">
        <v>13</v>
      </c>
      <c r="C15" s="3">
        <v>99555.89702795362</v>
      </c>
      <c r="D15" s="3">
        <v>99616.82537263253</v>
      </c>
      <c r="F15" s="31"/>
      <c r="G15" s="47">
        <v>3</v>
      </c>
      <c r="H15" s="45">
        <f t="shared" si="0"/>
        <v>0.978054183325496</v>
      </c>
      <c r="I15" s="45">
        <f t="shared" si="1"/>
        <v>0.8889963586709149</v>
      </c>
      <c r="J15" s="45">
        <f t="shared" si="2"/>
        <v>0.8694866075592214</v>
      </c>
      <c r="K15" s="45">
        <f t="shared" si="3"/>
        <v>4347.433037796107</v>
      </c>
      <c r="L15" s="38"/>
      <c r="M15" s="38"/>
      <c r="N15" s="38"/>
      <c r="O15" s="38"/>
      <c r="P15" s="38"/>
      <c r="Q15" s="38"/>
      <c r="R15" s="38"/>
      <c r="S15" s="38"/>
      <c r="T15" s="38"/>
    </row>
    <row r="16" spans="1:21" ht="12.75">
      <c r="A16" s="2" t="s">
        <v>10</v>
      </c>
      <c r="B16" s="3">
        <v>14</v>
      </c>
      <c r="C16" s="3">
        <v>99543.8149242903</v>
      </c>
      <c r="D16" s="3">
        <v>99608.50936005042</v>
      </c>
      <c r="F16" s="31"/>
      <c r="G16" s="47">
        <v>4</v>
      </c>
      <c r="H16" s="45">
        <f t="shared" si="0"/>
        <v>0.9693070926645102</v>
      </c>
      <c r="I16" s="45">
        <f t="shared" si="1"/>
        <v>0.8548041910297257</v>
      </c>
      <c r="J16" s="45">
        <f t="shared" si="2"/>
        <v>0.8285677652044621</v>
      </c>
      <c r="K16" s="45">
        <f t="shared" si="3"/>
        <v>4142.83882602231</v>
      </c>
      <c r="L16" s="38"/>
      <c r="M16" s="38"/>
      <c r="N16" s="38"/>
      <c r="O16" s="38"/>
      <c r="P16" s="38"/>
      <c r="Q16" s="38"/>
      <c r="R16" s="32"/>
      <c r="S16" s="38"/>
      <c r="T16" s="38"/>
      <c r="U16" s="23"/>
    </row>
    <row r="17" spans="1:20" ht="12.75">
      <c r="A17" s="2" t="s">
        <v>10</v>
      </c>
      <c r="B17" s="3">
        <v>15</v>
      </c>
      <c r="C17" s="3">
        <v>99528.625533571</v>
      </c>
      <c r="D17" s="3">
        <v>99599.22684306315</v>
      </c>
      <c r="G17" s="45">
        <v>5</v>
      </c>
      <c r="H17" s="45">
        <f t="shared" si="0"/>
        <v>0.9597972886298751</v>
      </c>
      <c r="I17" s="45">
        <f t="shared" si="1"/>
        <v>0.8219271067593515</v>
      </c>
      <c r="J17" s="45">
        <f t="shared" si="2"/>
        <v>0.7888834085190235</v>
      </c>
      <c r="K17" s="45">
        <f t="shared" si="3"/>
        <v>3944.4170425951174</v>
      </c>
      <c r="L17" s="38"/>
      <c r="M17" s="38"/>
      <c r="N17" s="38"/>
      <c r="O17" s="38"/>
      <c r="P17" s="38"/>
      <c r="Q17" s="38"/>
      <c r="R17" s="32"/>
      <c r="S17" s="38"/>
      <c r="T17" s="38"/>
    </row>
    <row r="18" spans="1:20" ht="12.75">
      <c r="A18" s="2" t="s">
        <v>10</v>
      </c>
      <c r="B18" s="3">
        <v>16</v>
      </c>
      <c r="C18" s="3">
        <v>99509.08408323374</v>
      </c>
      <c r="D18" s="3">
        <v>99588.97907861328</v>
      </c>
      <c r="G18" s="45">
        <v>6</v>
      </c>
      <c r="H18" s="45">
        <f t="shared" si="0"/>
        <v>0.9492282696307238</v>
      </c>
      <c r="I18" s="45">
        <f t="shared" si="1"/>
        <v>0.7903145257301457</v>
      </c>
      <c r="J18" s="45">
        <f t="shared" si="2"/>
        <v>0.7501888897228524</v>
      </c>
      <c r="K18" s="45">
        <f t="shared" si="3"/>
        <v>3750.944448614262</v>
      </c>
      <c r="L18" s="38"/>
      <c r="M18" s="38"/>
      <c r="N18" s="38"/>
      <c r="O18" s="38"/>
      <c r="P18" s="38"/>
      <c r="Q18" s="38"/>
      <c r="R18" s="32"/>
      <c r="S18" s="38"/>
      <c r="T18" s="38"/>
    </row>
    <row r="19" spans="1:20" ht="12.75">
      <c r="A19" s="2" t="s">
        <v>10</v>
      </c>
      <c r="B19" s="3">
        <v>17</v>
      </c>
      <c r="C19" s="3">
        <v>99484.11924421895</v>
      </c>
      <c r="D19" s="3">
        <v>99577.8340759646</v>
      </c>
      <c r="G19" s="45">
        <v>7</v>
      </c>
      <c r="H19" s="45">
        <f t="shared" si="0"/>
        <v>0.9375676837826644</v>
      </c>
      <c r="I19" s="45">
        <f t="shared" si="1"/>
        <v>0.7599178132020633</v>
      </c>
      <c r="J19" s="45">
        <f t="shared" si="2"/>
        <v>0.712474383989046</v>
      </c>
      <c r="K19" s="45">
        <f t="shared" si="3"/>
        <v>3562.37191994523</v>
      </c>
      <c r="L19" s="38"/>
      <c r="M19" s="38"/>
      <c r="N19" s="38"/>
      <c r="O19" s="38"/>
      <c r="P19" s="38"/>
      <c r="Q19" s="38"/>
      <c r="R19" s="32"/>
      <c r="S19" s="38"/>
      <c r="T19" s="38"/>
    </row>
    <row r="20" spans="1:20" ht="12.75">
      <c r="A20" s="2" t="s">
        <v>10</v>
      </c>
      <c r="B20" s="3">
        <v>18</v>
      </c>
      <c r="C20" s="3">
        <v>99453.68108309498</v>
      </c>
      <c r="D20" s="3">
        <v>99565.42468628204</v>
      </c>
      <c r="G20" s="45">
        <v>8</v>
      </c>
      <c r="H20" s="45">
        <f t="shared" si="0"/>
        <v>0.9247060365397655</v>
      </c>
      <c r="I20" s="45">
        <f t="shared" si="1"/>
        <v>0.7306902050019838</v>
      </c>
      <c r="J20" s="45">
        <f t="shared" si="2"/>
        <v>0.6756736434058132</v>
      </c>
      <c r="K20" s="45">
        <f t="shared" si="3"/>
        <v>3378.368217029066</v>
      </c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2.75">
      <c r="A21" s="2" t="s">
        <v>10</v>
      </c>
      <c r="B21" s="3">
        <v>19</v>
      </c>
      <c r="C21" s="3">
        <v>99419.24425148315</v>
      </c>
      <c r="D21" s="3">
        <v>99552.05603670941</v>
      </c>
      <c r="G21" s="45">
        <v>9</v>
      </c>
      <c r="H21" s="45">
        <f t="shared" si="0"/>
        <v>0.9114850519823382</v>
      </c>
      <c r="I21" s="45">
        <f t="shared" si="1"/>
        <v>0.7025867355788304</v>
      </c>
      <c r="J21" s="45">
        <f t="shared" si="2"/>
        <v>0.6403973072011716</v>
      </c>
      <c r="K21" s="45">
        <f t="shared" si="3"/>
        <v>3201.986536005858</v>
      </c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12.75">
      <c r="A22" s="2" t="s">
        <v>10</v>
      </c>
      <c r="B22" s="3">
        <v>20</v>
      </c>
      <c r="C22" s="3">
        <v>99382.38556086936</v>
      </c>
      <c r="D22" s="3">
        <v>99537.71556303733</v>
      </c>
      <c r="G22" s="45">
        <v>10</v>
      </c>
      <c r="H22" s="45">
        <f t="shared" si="0"/>
        <v>0.8974686632509283</v>
      </c>
      <c r="I22" s="45">
        <f t="shared" si="1"/>
        <v>0.6755641688257985</v>
      </c>
      <c r="J22" s="45">
        <f t="shared" si="2"/>
        <v>0.6062976715363139</v>
      </c>
      <c r="K22" s="45">
        <f t="shared" si="3"/>
        <v>3031.488357681569</v>
      </c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2.75">
      <c r="A23" s="2" t="s">
        <v>10</v>
      </c>
      <c r="B23" s="3">
        <v>21</v>
      </c>
      <c r="C23" s="3">
        <v>99343.06392619835</v>
      </c>
      <c r="D23" s="3">
        <v>99521.97068718958</v>
      </c>
      <c r="G23" s="45">
        <v>11</v>
      </c>
      <c r="H23" s="45">
        <f t="shared" si="0"/>
        <v>0.8823895922140923</v>
      </c>
      <c r="I23" s="45">
        <f t="shared" si="1"/>
        <v>0.6495809315632679</v>
      </c>
      <c r="J23" s="45">
        <f t="shared" si="2"/>
        <v>0.5731834533121621</v>
      </c>
      <c r="K23" s="45">
        <f t="shared" si="3"/>
        <v>2865.9172665608107</v>
      </c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12.75">
      <c r="A24" s="2" t="s">
        <v>10</v>
      </c>
      <c r="B24" s="3">
        <v>22</v>
      </c>
      <c r="C24" s="3">
        <v>99302.00543787765</v>
      </c>
      <c r="D24" s="3">
        <v>99505.56747598092</v>
      </c>
      <c r="G24" s="45">
        <v>12</v>
      </c>
      <c r="H24" s="45">
        <f t="shared" si="0"/>
        <v>0.8656157631414187</v>
      </c>
      <c r="I24" s="45">
        <f t="shared" si="1"/>
        <v>0.6245970495800651</v>
      </c>
      <c r="J24" s="45">
        <f t="shared" si="2"/>
        <v>0.5406610517281266</v>
      </c>
      <c r="K24" s="45">
        <f t="shared" si="3"/>
        <v>2703.305258640633</v>
      </c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2.75">
      <c r="A25" s="2" t="s">
        <v>10</v>
      </c>
      <c r="B25" s="3">
        <v>23</v>
      </c>
      <c r="C25" s="3">
        <v>99259.28670815834</v>
      </c>
      <c r="D25" s="3">
        <v>99488.67839601322</v>
      </c>
      <c r="G25" s="45">
        <v>13</v>
      </c>
      <c r="H25" s="45">
        <f t="shared" si="0"/>
        <v>0.8470913520939364</v>
      </c>
      <c r="I25" s="45">
        <f t="shared" si="1"/>
        <v>0.600574086134678</v>
      </c>
      <c r="J25" s="45">
        <f t="shared" si="2"/>
        <v>0.5087411146564046</v>
      </c>
      <c r="K25" s="45">
        <f t="shared" si="3"/>
        <v>2543.705573282023</v>
      </c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12.75">
      <c r="A26" s="2" t="s">
        <v>10</v>
      </c>
      <c r="B26" s="3">
        <v>24</v>
      </c>
      <c r="C26" s="3">
        <v>99214.33019202248</v>
      </c>
      <c r="D26" s="3">
        <v>99471.92450257133</v>
      </c>
      <c r="G26" s="45">
        <v>14</v>
      </c>
      <c r="H26" s="45">
        <f t="shared" si="0"/>
        <v>0.8262188348182443</v>
      </c>
      <c r="I26" s="45">
        <f t="shared" si="1"/>
        <v>0.5774750828218058</v>
      </c>
      <c r="J26" s="45">
        <f t="shared" si="2"/>
        <v>0.47712079006560154</v>
      </c>
      <c r="K26" s="45">
        <f t="shared" si="3"/>
        <v>2385.6039503280076</v>
      </c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2.75">
      <c r="A27" s="2" t="s">
        <v>10</v>
      </c>
      <c r="B27" s="3">
        <v>25</v>
      </c>
      <c r="C27" s="3">
        <v>99169.53095336756</v>
      </c>
      <c r="D27" s="3">
        <v>99453.93699446353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2.75">
      <c r="A28" s="2" t="s">
        <v>10</v>
      </c>
      <c r="B28" s="3">
        <v>26</v>
      </c>
      <c r="C28" s="3">
        <v>99125.07027755523</v>
      </c>
      <c r="D28" s="3">
        <v>99435.14915122591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2.75">
      <c r="A29" s="2" t="s">
        <v>10</v>
      </c>
      <c r="B29" s="3">
        <v>27</v>
      </c>
      <c r="C29" s="3">
        <v>99080.05560064079</v>
      </c>
      <c r="D29" s="3">
        <v>99415.65687893779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2.75">
      <c r="A30" s="2" t="s">
        <v>10</v>
      </c>
      <c r="B30" s="3">
        <v>28</v>
      </c>
      <c r="C30" s="3">
        <v>99036.31373769422</v>
      </c>
      <c r="D30" s="3">
        <v>99395.59082275335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2.75">
      <c r="A31" s="2" t="s">
        <v>10</v>
      </c>
      <c r="B31" s="3">
        <v>29</v>
      </c>
      <c r="C31" s="3">
        <v>98991.69391690283</v>
      </c>
      <c r="D31" s="3">
        <v>99375.47017330311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12.75">
      <c r="A32" s="2" t="s">
        <v>10</v>
      </c>
      <c r="B32" s="3">
        <v>30</v>
      </c>
      <c r="C32" s="3">
        <v>98943.83539256177</v>
      </c>
      <c r="D32" s="3">
        <v>99354.9312511277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4" ht="12.75">
      <c r="A33" s="2" t="s">
        <v>10</v>
      </c>
      <c r="B33" s="3">
        <v>31</v>
      </c>
      <c r="C33" s="3">
        <v>98893.56301923716</v>
      </c>
      <c r="D33" s="3">
        <v>99333.72592815077</v>
      </c>
    </row>
    <row r="34" spans="1:4" ht="12.75">
      <c r="A34" s="2" t="s">
        <v>10</v>
      </c>
      <c r="B34" s="3">
        <v>32</v>
      </c>
      <c r="C34" s="3">
        <v>98840.67276386321</v>
      </c>
      <c r="D34" s="3">
        <v>99311.1086320942</v>
      </c>
    </row>
    <row r="35" spans="1:4" ht="12.75">
      <c r="A35" s="2" t="s">
        <v>10</v>
      </c>
      <c r="B35" s="3">
        <v>33</v>
      </c>
      <c r="C35" s="3">
        <v>98784.22979768142</v>
      </c>
      <c r="D35" s="3">
        <v>99286.7863484791</v>
      </c>
    </row>
    <row r="36" spans="1:4" ht="12.75">
      <c r="A36" s="2" t="s">
        <v>10</v>
      </c>
      <c r="B36" s="3">
        <v>34</v>
      </c>
      <c r="C36" s="3">
        <v>98725.50652443588</v>
      </c>
      <c r="D36" s="3">
        <v>99260.17153253053</v>
      </c>
    </row>
    <row r="37" spans="1:4" ht="12.75">
      <c r="A37" s="2" t="s">
        <v>10</v>
      </c>
      <c r="B37" s="3">
        <v>35</v>
      </c>
      <c r="C37" s="3">
        <v>98662.9283748703</v>
      </c>
      <c r="D37" s="3">
        <v>99229.8971802131</v>
      </c>
    </row>
    <row r="38" spans="1:4" ht="12.75">
      <c r="A38" s="2" t="s">
        <v>10</v>
      </c>
      <c r="B38" s="3">
        <v>36</v>
      </c>
      <c r="C38" s="3">
        <v>98595.6363112015</v>
      </c>
      <c r="D38" s="3">
        <v>99195.51501313913</v>
      </c>
    </row>
    <row r="39" spans="1:4" ht="12.75">
      <c r="A39" s="2" t="s">
        <v>10</v>
      </c>
      <c r="B39" s="3">
        <v>37</v>
      </c>
      <c r="C39" s="3">
        <v>98524.8032341628</v>
      </c>
      <c r="D39" s="3">
        <v>99156.15423278192</v>
      </c>
    </row>
    <row r="40" spans="1:4" ht="12.75">
      <c r="A40" s="2" t="s">
        <v>10</v>
      </c>
      <c r="B40" s="3">
        <v>38</v>
      </c>
      <c r="C40" s="3">
        <v>98449.51550577141</v>
      </c>
      <c r="D40" s="3">
        <v>99111.35151605339</v>
      </c>
    </row>
    <row r="41" spans="1:4" ht="12.75">
      <c r="A41" s="2" t="s">
        <v>10</v>
      </c>
      <c r="B41" s="3">
        <v>39</v>
      </c>
      <c r="C41" s="3">
        <v>98368.6638411623</v>
      </c>
      <c r="D41" s="3">
        <v>99060.64515750426</v>
      </c>
    </row>
    <row r="42" spans="1:4" ht="12.75">
      <c r="A42" s="2" t="s">
        <v>10</v>
      </c>
      <c r="B42" s="3">
        <v>40</v>
      </c>
      <c r="C42" s="3">
        <v>98281.35673357008</v>
      </c>
      <c r="D42" s="3">
        <v>99005.76258826765</v>
      </c>
    </row>
    <row r="43" spans="1:4" ht="12.75">
      <c r="A43" s="2" t="s">
        <v>10</v>
      </c>
      <c r="B43" s="3">
        <v>41</v>
      </c>
      <c r="C43" s="3">
        <v>98186.90540130841</v>
      </c>
      <c r="D43" s="3">
        <v>98947.68580793338</v>
      </c>
    </row>
    <row r="44" spans="1:4" ht="12.75">
      <c r="A44" s="2" t="s">
        <v>10</v>
      </c>
      <c r="B44" s="3">
        <v>42</v>
      </c>
      <c r="C44" s="3">
        <v>98084.02516182892</v>
      </c>
      <c r="D44" s="3">
        <v>98885.18649166965</v>
      </c>
    </row>
    <row r="45" spans="1:4" ht="12.75">
      <c r="A45" s="2" t="s">
        <v>10</v>
      </c>
      <c r="B45" s="3">
        <v>43</v>
      </c>
      <c r="C45" s="3">
        <v>97972.78316469163</v>
      </c>
      <c r="D45" s="3">
        <v>98817.78535970507</v>
      </c>
    </row>
    <row r="46" spans="1:4" ht="12.75">
      <c r="A46" s="2" t="s">
        <v>10</v>
      </c>
      <c r="B46" s="3">
        <v>44</v>
      </c>
      <c r="C46" s="3">
        <v>97850.76786053833</v>
      </c>
      <c r="D46" s="3">
        <v>98744.80150797195</v>
      </c>
    </row>
    <row r="47" spans="1:4" ht="12.75">
      <c r="A47" s="2" t="s">
        <v>10</v>
      </c>
      <c r="B47" s="3">
        <v>45</v>
      </c>
      <c r="C47" s="3">
        <v>97715.84926479685</v>
      </c>
      <c r="D47" s="3">
        <v>98662.92231856154</v>
      </c>
    </row>
    <row r="48" spans="1:4" ht="12.75">
      <c r="A48" s="2" t="s">
        <v>10</v>
      </c>
      <c r="B48" s="3">
        <v>46</v>
      </c>
      <c r="C48" s="3">
        <v>97566.05868514185</v>
      </c>
      <c r="D48" s="3">
        <v>98569.75492101612</v>
      </c>
    </row>
    <row r="49" spans="1:4" ht="12.75">
      <c r="A49" s="2" t="s">
        <v>10</v>
      </c>
      <c r="B49" s="3">
        <v>47</v>
      </c>
      <c r="C49" s="3">
        <v>97399.42171087115</v>
      </c>
      <c r="D49" s="3">
        <v>98467.21280497179</v>
      </c>
    </row>
    <row r="50" spans="1:4" ht="12.75">
      <c r="A50" s="2" t="s">
        <v>10</v>
      </c>
      <c r="B50" s="3">
        <v>48</v>
      </c>
      <c r="C50" s="3">
        <v>97214.79136707602</v>
      </c>
      <c r="D50" s="3">
        <v>98351.70485631879</v>
      </c>
    </row>
    <row r="51" spans="1:4" ht="12.75">
      <c r="A51" s="2" t="s">
        <v>10</v>
      </c>
      <c r="B51" s="3">
        <v>49</v>
      </c>
      <c r="C51" s="3">
        <v>97013.05900921437</v>
      </c>
      <c r="D51" s="3">
        <v>98223.53684861823</v>
      </c>
    </row>
    <row r="52" spans="1:4" ht="12.75">
      <c r="A52" s="2" t="s">
        <v>10</v>
      </c>
      <c r="B52" s="3">
        <v>50</v>
      </c>
      <c r="C52" s="3">
        <v>96790.70313770407</v>
      </c>
      <c r="D52" s="3">
        <v>98086.0229147948</v>
      </c>
    </row>
    <row r="53" spans="1:4" ht="12.75">
      <c r="A53" s="2" t="s">
        <v>10</v>
      </c>
      <c r="B53" s="3">
        <v>51</v>
      </c>
      <c r="C53" s="3">
        <v>96547.5939286331</v>
      </c>
      <c r="D53" s="3">
        <v>97934.10728250437</v>
      </c>
    </row>
    <row r="54" spans="1:4" ht="12.75">
      <c r="A54" s="2" t="s">
        <v>10</v>
      </c>
      <c r="B54" s="3">
        <v>52</v>
      </c>
      <c r="C54" s="3">
        <v>96287.35278562628</v>
      </c>
      <c r="D54" s="3">
        <v>97768.69559596315</v>
      </c>
    </row>
    <row r="55" spans="1:4" ht="12.75">
      <c r="A55" s="2" t="s">
        <v>10</v>
      </c>
      <c r="B55" s="3">
        <v>53</v>
      </c>
      <c r="C55" s="3">
        <v>95995.07637773962</v>
      </c>
      <c r="D55" s="3">
        <v>97587.53900220642</v>
      </c>
    </row>
    <row r="56" spans="1:4" ht="12.75">
      <c r="A56" s="2" t="s">
        <v>10</v>
      </c>
      <c r="B56" s="3">
        <v>54</v>
      </c>
      <c r="C56" s="3">
        <v>95677.84816848945</v>
      </c>
      <c r="D56" s="3">
        <v>97390.76739206394</v>
      </c>
    </row>
    <row r="57" spans="1:4" ht="12.75">
      <c r="A57" s="2" t="s">
        <v>10</v>
      </c>
      <c r="B57" s="3">
        <v>55</v>
      </c>
      <c r="C57" s="3">
        <v>95324.7194096907</v>
      </c>
      <c r="D57" s="3">
        <v>97179.39923568527</v>
      </c>
    </row>
    <row r="58" spans="1:4" ht="12.75">
      <c r="A58" s="2" t="s">
        <v>10</v>
      </c>
      <c r="B58" s="3">
        <v>56</v>
      </c>
      <c r="C58" s="3">
        <v>94932.105487858</v>
      </c>
      <c r="D58" s="3">
        <v>96950.83911944689</v>
      </c>
    </row>
    <row r="59" spans="1:4" ht="12.75">
      <c r="A59" s="2" t="s">
        <v>10</v>
      </c>
      <c r="B59" s="3">
        <v>57</v>
      </c>
      <c r="C59" s="3">
        <v>94493.1299388716</v>
      </c>
      <c r="D59" s="3">
        <v>96695.53459676007</v>
      </c>
    </row>
    <row r="60" spans="1:4" ht="12.75">
      <c r="A60" s="2" t="s">
        <v>10</v>
      </c>
      <c r="B60" s="3">
        <v>58</v>
      </c>
      <c r="C60" s="3">
        <v>94010.60833028915</v>
      </c>
      <c r="D60" s="3">
        <v>96419.06079033032</v>
      </c>
    </row>
    <row r="61" spans="1:4" ht="12.75">
      <c r="A61" s="2" t="s">
        <v>10</v>
      </c>
      <c r="B61" s="3">
        <v>59</v>
      </c>
      <c r="C61" s="3">
        <v>93479.46437502644</v>
      </c>
      <c r="D61" s="3">
        <v>96115.97325787957</v>
      </c>
    </row>
    <row r="62" spans="1:4" ht="12.75">
      <c r="A62" s="2" t="s">
        <v>10</v>
      </c>
      <c r="B62" s="3">
        <v>60</v>
      </c>
      <c r="C62" s="3">
        <v>92906.98211327412</v>
      </c>
      <c r="D62" s="3">
        <v>95789.48267527827</v>
      </c>
    </row>
    <row r="63" spans="1:4" ht="12.75">
      <c r="A63" s="2" t="s">
        <v>10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10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10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10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10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10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10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10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10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10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10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10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10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10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10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10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10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10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10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10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10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10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10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10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10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10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10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10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10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10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10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10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10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10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10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10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10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10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10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10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10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10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10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10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10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10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10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10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10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10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10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10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10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10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10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10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10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10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10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10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9"/>
  <sheetViews>
    <sheetView zoomScale="55" zoomScaleNormal="55" zoomScalePageLayoutView="0" workbookViewId="0" topLeftCell="A1">
      <selection activeCell="L7" sqref="L7"/>
    </sheetView>
  </sheetViews>
  <sheetFormatPr defaultColWidth="9.140625" defaultRowHeight="12.75"/>
  <cols>
    <col min="1" max="3" width="9.140625" style="6" customWidth="1"/>
    <col min="4" max="4" width="12.7109375" style="6" customWidth="1"/>
    <col min="5" max="5" width="9.140625" style="6" customWidth="1"/>
    <col min="6" max="6" width="14.00390625" style="6" bestFit="1" customWidth="1"/>
    <col min="7" max="7" width="15.140625" style="6" customWidth="1"/>
    <col min="8" max="8" width="20.140625" style="6" bestFit="1" customWidth="1"/>
    <col min="9" max="9" width="15.28125" style="6" customWidth="1"/>
    <col min="10" max="10" width="9.140625" style="6" customWidth="1"/>
    <col min="11" max="11" width="11.57421875" style="6" customWidth="1"/>
    <col min="12" max="12" width="11.00390625" style="6" customWidth="1"/>
    <col min="13" max="13" width="18.7109375" style="6" customWidth="1"/>
    <col min="14" max="14" width="9.140625" style="6" customWidth="1"/>
    <col min="15" max="15" width="17.8515625" style="6" bestFit="1" customWidth="1"/>
    <col min="16" max="16" width="9.140625" style="6" customWidth="1"/>
    <col min="17" max="17" width="19.7109375" style="6" bestFit="1" customWidth="1"/>
    <col min="18" max="16384" width="9.140625" style="6" customWidth="1"/>
  </cols>
  <sheetData>
    <row r="1" spans="1:14" ht="15">
      <c r="A1" s="1" t="s">
        <v>6</v>
      </c>
      <c r="B1" s="1" t="s">
        <v>7</v>
      </c>
      <c r="C1" s="1" t="s">
        <v>8</v>
      </c>
      <c r="D1" s="1" t="s">
        <v>9</v>
      </c>
      <c r="F1" s="7" t="s">
        <v>27</v>
      </c>
      <c r="N1" s="22"/>
    </row>
    <row r="2" spans="1:14" ht="12.75">
      <c r="A2" s="2" t="s">
        <v>10</v>
      </c>
      <c r="B2" s="3">
        <v>0</v>
      </c>
      <c r="C2" s="3">
        <v>100000</v>
      </c>
      <c r="D2" s="3">
        <v>100000</v>
      </c>
      <c r="G2"/>
      <c r="H2"/>
      <c r="I2"/>
      <c r="J2"/>
      <c r="K2"/>
      <c r="L2"/>
      <c r="N2" s="22"/>
    </row>
    <row r="3" spans="1:14" ht="12.75">
      <c r="A3" s="2" t="s">
        <v>10</v>
      </c>
      <c r="B3" s="3">
        <v>1</v>
      </c>
      <c r="C3" s="3">
        <v>99676.80799999999</v>
      </c>
      <c r="D3" s="3">
        <v>99725.837</v>
      </c>
      <c r="F3" s="6" t="s">
        <v>0</v>
      </c>
      <c r="N3" s="22"/>
    </row>
    <row r="4" spans="1:14" ht="12.75">
      <c r="A4" s="2" t="s">
        <v>10</v>
      </c>
      <c r="B4" s="3">
        <v>2</v>
      </c>
      <c r="C4" s="3">
        <v>99659.35259738303</v>
      </c>
      <c r="D4" s="3">
        <v>99705.15984495642</v>
      </c>
      <c r="F4" s="8" t="s">
        <v>1</v>
      </c>
      <c r="N4" s="22"/>
    </row>
    <row r="5" spans="1:14" ht="12.75">
      <c r="A5" s="2" t="s">
        <v>10</v>
      </c>
      <c r="B5" s="3">
        <v>3</v>
      </c>
      <c r="C5" s="3">
        <v>99644.91195719167</v>
      </c>
      <c r="D5" s="3">
        <v>99690.00864886638</v>
      </c>
      <c r="F5" s="18" t="s">
        <v>11</v>
      </c>
      <c r="K5" s="38"/>
      <c r="L5" s="38"/>
      <c r="N5" s="22"/>
    </row>
    <row r="6" spans="1:14" ht="12.75">
      <c r="A6" s="2" t="s">
        <v>10</v>
      </c>
      <c r="B6" s="3">
        <v>4</v>
      </c>
      <c r="C6" s="3">
        <v>99633.07314520203</v>
      </c>
      <c r="D6" s="3">
        <v>99678.89321290202</v>
      </c>
      <c r="K6" s="38"/>
      <c r="L6" s="38"/>
      <c r="N6" s="22"/>
    </row>
    <row r="7" spans="1:14" ht="12.75">
      <c r="A7" s="2" t="s">
        <v>10</v>
      </c>
      <c r="B7" s="3">
        <v>5</v>
      </c>
      <c r="C7" s="3">
        <v>99623.271243466</v>
      </c>
      <c r="D7" s="3">
        <v>99670.43944596863</v>
      </c>
      <c r="F7" s="23" t="s">
        <v>22</v>
      </c>
      <c r="K7" s="38"/>
      <c r="L7" s="70">
        <f>SUM(L12:L21)</f>
        <v>42.33147597633937</v>
      </c>
      <c r="N7" s="22"/>
    </row>
    <row r="8" spans="1:14" ht="12.75">
      <c r="A8" s="2" t="s">
        <v>10</v>
      </c>
      <c r="B8" s="3">
        <v>6</v>
      </c>
      <c r="C8" s="3">
        <v>99614.68570995024</v>
      </c>
      <c r="D8" s="3">
        <v>99662.91034097289</v>
      </c>
      <c r="K8" s="38"/>
      <c r="L8" s="38"/>
      <c r="N8" s="22"/>
    </row>
    <row r="9" spans="1:14" ht="12.75">
      <c r="A9" s="2" t="s">
        <v>10</v>
      </c>
      <c r="B9" s="3">
        <v>7</v>
      </c>
      <c r="C9" s="3">
        <v>99606.97951786371</v>
      </c>
      <c r="D9" s="3">
        <v>99655.68976311869</v>
      </c>
      <c r="F9" s="23"/>
      <c r="K9" s="38"/>
      <c r="L9" s="38"/>
      <c r="N9" s="22"/>
    </row>
    <row r="10" spans="1:14" ht="12.75">
      <c r="A10" s="2" t="s">
        <v>10</v>
      </c>
      <c r="B10" s="3">
        <v>8</v>
      </c>
      <c r="C10" s="3">
        <v>99599.03187696799</v>
      </c>
      <c r="D10" s="3">
        <v>99648.72682007494</v>
      </c>
      <c r="F10" s="23"/>
      <c r="J10" s="6">
        <v>1.04</v>
      </c>
      <c r="K10" s="38"/>
      <c r="L10" s="38"/>
      <c r="N10" s="22"/>
    </row>
    <row r="11" spans="1:14" ht="12.75">
      <c r="A11" s="2" t="s">
        <v>10</v>
      </c>
      <c r="B11" s="3">
        <v>9</v>
      </c>
      <c r="C11" s="3">
        <v>99590.63069862917</v>
      </c>
      <c r="D11" s="3">
        <v>99642.06629917429</v>
      </c>
      <c r="F11" s="54" t="s">
        <v>33</v>
      </c>
      <c r="G11" s="54" t="s">
        <v>34</v>
      </c>
      <c r="H11" s="54" t="s">
        <v>47</v>
      </c>
      <c r="I11" s="54" t="s">
        <v>106</v>
      </c>
      <c r="J11" s="54" t="s">
        <v>94</v>
      </c>
      <c r="K11" s="54" t="s">
        <v>107</v>
      </c>
      <c r="L11" s="54"/>
      <c r="M11" s="10"/>
      <c r="N11" s="22"/>
    </row>
    <row r="12" spans="1:14" ht="15">
      <c r="A12" s="2" t="s">
        <v>10</v>
      </c>
      <c r="B12" s="3">
        <v>10</v>
      </c>
      <c r="C12" s="3">
        <v>99582.24217980543</v>
      </c>
      <c r="D12" s="3">
        <v>99636.01702932926</v>
      </c>
      <c r="F12" s="58">
        <v>1</v>
      </c>
      <c r="G12" s="45">
        <v>10000</v>
      </c>
      <c r="H12" s="59" t="s">
        <v>96</v>
      </c>
      <c r="I12" s="60">
        <f>(C38-C39)/$C$38</f>
        <v>0.0007184200000000317</v>
      </c>
      <c r="J12" s="61">
        <f>$J$10^(-F12)</f>
        <v>0.9615384615384615</v>
      </c>
      <c r="K12" s="62">
        <f>I12*J12</f>
        <v>0.0006907884615384919</v>
      </c>
      <c r="L12" s="63">
        <f>G12*K12</f>
        <v>6.907884615384919</v>
      </c>
      <c r="M12" s="10"/>
      <c r="N12" s="22"/>
    </row>
    <row r="13" spans="1:14" ht="12.75">
      <c r="A13" s="2" t="s">
        <v>10</v>
      </c>
      <c r="B13" s="3">
        <v>11</v>
      </c>
      <c r="C13" s="3">
        <v>99573.97784952693</v>
      </c>
      <c r="D13" s="3">
        <v>99630.09964627789</v>
      </c>
      <c r="F13" s="45">
        <v>2</v>
      </c>
      <c r="G13" s="45">
        <v>9000</v>
      </c>
      <c r="H13" s="59" t="s">
        <v>97</v>
      </c>
      <c r="I13" s="60">
        <f aca="true" t="shared" si="0" ref="I13:I21">(C39-C40)/$C$38</f>
        <v>0.0007636010193569848</v>
      </c>
      <c r="J13" s="61">
        <f aca="true" t="shared" si="1" ref="J13:J21">$J$10^(-F13)</f>
        <v>0.9245562130177514</v>
      </c>
      <c r="K13" s="62">
        <f aca="true" t="shared" si="2" ref="K13:K21">I13*J13</f>
        <v>0.0007059920667131885</v>
      </c>
      <c r="L13" s="63">
        <f aca="true" t="shared" si="3" ref="L13:L21">G13*K13</f>
        <v>6.353928600418696</v>
      </c>
      <c r="M13" s="10"/>
      <c r="N13" s="22"/>
    </row>
    <row r="14" spans="1:14" ht="12.75">
      <c r="A14" s="2" t="s">
        <v>10</v>
      </c>
      <c r="B14" s="3">
        <v>12</v>
      </c>
      <c r="C14" s="3">
        <v>99565.5518995213</v>
      </c>
      <c r="D14" s="3">
        <v>99623.82892780616</v>
      </c>
      <c r="F14" s="45">
        <v>3</v>
      </c>
      <c r="G14" s="45">
        <f>G13-1000</f>
        <v>8000</v>
      </c>
      <c r="H14" s="59" t="s">
        <v>101</v>
      </c>
      <c r="I14" s="60">
        <f t="shared" si="0"/>
        <v>0.0008200328902378623</v>
      </c>
      <c r="J14" s="61">
        <f t="shared" si="1"/>
        <v>0.8889963586709149</v>
      </c>
      <c r="K14" s="62">
        <f t="shared" si="2"/>
        <v>0.0007290062534118456</v>
      </c>
      <c r="L14" s="63">
        <f t="shared" si="3"/>
        <v>5.832050027294764</v>
      </c>
      <c r="M14" s="14"/>
      <c r="N14" s="22"/>
    </row>
    <row r="15" spans="1:14" ht="12.75">
      <c r="A15" s="2" t="s">
        <v>10</v>
      </c>
      <c r="B15" s="3">
        <v>13</v>
      </c>
      <c r="C15" s="3">
        <v>99555.89702795362</v>
      </c>
      <c r="D15" s="3">
        <v>99616.82537263253</v>
      </c>
      <c r="F15" s="64">
        <v>4</v>
      </c>
      <c r="G15" s="45">
        <f aca="true" t="shared" si="4" ref="G15:G21">G14-1000</f>
        <v>7000</v>
      </c>
      <c r="H15" s="59" t="s">
        <v>102</v>
      </c>
      <c r="I15" s="60">
        <f t="shared" si="0"/>
        <v>0.0008855068120525009</v>
      </c>
      <c r="J15" s="61">
        <f t="shared" si="1"/>
        <v>0.8548041910297257</v>
      </c>
      <c r="K15" s="62">
        <f t="shared" si="2"/>
        <v>0.0007569349341278494</v>
      </c>
      <c r="L15" s="63">
        <f t="shared" si="3"/>
        <v>5.298544538894946</v>
      </c>
      <c r="M15" s="14"/>
      <c r="N15" s="22"/>
    </row>
    <row r="16" spans="1:14" ht="12.75">
      <c r="A16" s="2" t="s">
        <v>10</v>
      </c>
      <c r="B16" s="3">
        <v>14</v>
      </c>
      <c r="C16" s="3">
        <v>99543.8149242903</v>
      </c>
      <c r="D16" s="3">
        <v>99608.50936005042</v>
      </c>
      <c r="F16" s="65">
        <v>5</v>
      </c>
      <c r="G16" s="45">
        <f t="shared" si="4"/>
        <v>6000</v>
      </c>
      <c r="H16" s="59" t="s">
        <v>103</v>
      </c>
      <c r="I16" s="60">
        <f t="shared" si="0"/>
        <v>0.0009579666585197421</v>
      </c>
      <c r="J16" s="61">
        <f t="shared" si="1"/>
        <v>0.8219271067593515</v>
      </c>
      <c r="K16" s="62">
        <f t="shared" si="2"/>
        <v>0.0007873787640090553</v>
      </c>
      <c r="L16" s="63">
        <f t="shared" si="3"/>
        <v>4.724272584054332</v>
      </c>
      <c r="M16" s="10"/>
      <c r="N16" s="22"/>
    </row>
    <row r="17" spans="1:14" ht="12.75">
      <c r="A17" s="2" t="s">
        <v>10</v>
      </c>
      <c r="B17" s="3">
        <v>15</v>
      </c>
      <c r="C17" s="3">
        <v>99528.625533571</v>
      </c>
      <c r="D17" s="3">
        <v>99599.22684306315</v>
      </c>
      <c r="F17" s="45">
        <v>6</v>
      </c>
      <c r="G17" s="45">
        <f t="shared" si="4"/>
        <v>5000</v>
      </c>
      <c r="H17" s="59" t="s">
        <v>104</v>
      </c>
      <c r="I17" s="60">
        <f t="shared" si="0"/>
        <v>0.0010434563164110628</v>
      </c>
      <c r="J17" s="61">
        <f t="shared" si="1"/>
        <v>0.7903145257301457</v>
      </c>
      <c r="K17" s="62">
        <f t="shared" si="2"/>
        <v>0.000824658683824534</v>
      </c>
      <c r="L17" s="63">
        <f t="shared" si="3"/>
        <v>4.12329341912267</v>
      </c>
      <c r="M17" s="10"/>
      <c r="N17" s="22"/>
    </row>
    <row r="18" spans="1:14" ht="12.75">
      <c r="A18" s="2" t="s">
        <v>10</v>
      </c>
      <c r="B18" s="3">
        <v>16</v>
      </c>
      <c r="C18" s="3">
        <v>99509.08408323374</v>
      </c>
      <c r="D18" s="3">
        <v>99588.97907861328</v>
      </c>
      <c r="F18" s="55">
        <v>7</v>
      </c>
      <c r="G18" s="45">
        <f t="shared" si="4"/>
        <v>4000</v>
      </c>
      <c r="H18" s="59" t="s">
        <v>105</v>
      </c>
      <c r="I18" s="60">
        <f t="shared" si="0"/>
        <v>0.001128264914140517</v>
      </c>
      <c r="J18" s="61">
        <f t="shared" si="1"/>
        <v>0.7599178132020633</v>
      </c>
      <c r="K18" s="62">
        <f t="shared" si="2"/>
        <v>0.0008573886062662755</v>
      </c>
      <c r="L18" s="63">
        <f t="shared" si="3"/>
        <v>3.429554425065102</v>
      </c>
      <c r="M18" s="10"/>
      <c r="N18" s="22"/>
    </row>
    <row r="19" spans="1:14" ht="12.75">
      <c r="A19" s="2" t="s">
        <v>10</v>
      </c>
      <c r="B19" s="3">
        <v>17</v>
      </c>
      <c r="C19" s="3">
        <v>99484.11924421895</v>
      </c>
      <c r="D19" s="3">
        <v>99577.8340759646</v>
      </c>
      <c r="F19" s="64">
        <v>8</v>
      </c>
      <c r="G19" s="45">
        <f t="shared" si="4"/>
        <v>3000</v>
      </c>
      <c r="H19" s="59" t="s">
        <v>98</v>
      </c>
      <c r="I19" s="60">
        <f t="shared" si="0"/>
        <v>0.0012375324985801901</v>
      </c>
      <c r="J19" s="61">
        <f t="shared" si="1"/>
        <v>0.7306902050019838</v>
      </c>
      <c r="K19" s="62">
        <f t="shared" si="2"/>
        <v>0.0009042528750841763</v>
      </c>
      <c r="L19" s="63">
        <f t="shared" si="3"/>
        <v>2.712758625252529</v>
      </c>
      <c r="M19" s="10"/>
      <c r="N19" s="22"/>
    </row>
    <row r="20" spans="1:14" ht="12.75">
      <c r="A20" s="2" t="s">
        <v>10</v>
      </c>
      <c r="B20" s="3">
        <v>18</v>
      </c>
      <c r="C20" s="3">
        <v>99453.68108309498</v>
      </c>
      <c r="D20" s="3">
        <v>99565.42468628204</v>
      </c>
      <c r="F20" s="65">
        <v>9</v>
      </c>
      <c r="G20" s="45">
        <f t="shared" si="4"/>
        <v>2000</v>
      </c>
      <c r="H20" s="59" t="s">
        <v>99</v>
      </c>
      <c r="I20" s="60">
        <f t="shared" si="0"/>
        <v>0.0013684033167109411</v>
      </c>
      <c r="J20" s="61">
        <f t="shared" si="1"/>
        <v>0.7025867355788304</v>
      </c>
      <c r="K20" s="62">
        <f t="shared" si="2"/>
        <v>0.0009614220192431846</v>
      </c>
      <c r="L20" s="63">
        <f t="shared" si="3"/>
        <v>1.9228440384863692</v>
      </c>
      <c r="M20" s="10"/>
      <c r="N20" s="22"/>
    </row>
    <row r="21" spans="1:14" ht="12.75">
      <c r="A21" s="2" t="s">
        <v>10</v>
      </c>
      <c r="B21" s="3">
        <v>19</v>
      </c>
      <c r="C21" s="3">
        <v>99419.24425148315</v>
      </c>
      <c r="D21" s="3">
        <v>99552.05603670941</v>
      </c>
      <c r="F21" s="45">
        <v>10</v>
      </c>
      <c r="G21" s="45">
        <f t="shared" si="4"/>
        <v>1000</v>
      </c>
      <c r="H21" s="59" t="s">
        <v>100</v>
      </c>
      <c r="I21" s="60">
        <f t="shared" si="0"/>
        <v>0.0015192414721297983</v>
      </c>
      <c r="J21" s="61">
        <f t="shared" si="1"/>
        <v>0.6755641688257985</v>
      </c>
      <c r="K21" s="62">
        <f t="shared" si="2"/>
        <v>0.0010263451023650497</v>
      </c>
      <c r="L21" s="63">
        <f t="shared" si="3"/>
        <v>1.0263451023650496</v>
      </c>
      <c r="M21" s="10"/>
      <c r="N21" s="22"/>
    </row>
    <row r="22" spans="1:14" ht="12.75">
      <c r="A22" s="2" t="s">
        <v>10</v>
      </c>
      <c r="B22" s="3">
        <v>20</v>
      </c>
      <c r="C22" s="3">
        <v>99382.38556086936</v>
      </c>
      <c r="D22" s="3">
        <v>99537.71556303733</v>
      </c>
      <c r="F22" s="23"/>
      <c r="H22" s="13"/>
      <c r="I22" s="10"/>
      <c r="J22" s="10"/>
      <c r="K22" s="10"/>
      <c r="M22" s="10"/>
      <c r="N22" s="22"/>
    </row>
    <row r="23" spans="1:13" ht="12.75">
      <c r="A23" s="2" t="s">
        <v>10</v>
      </c>
      <c r="B23" s="3">
        <v>21</v>
      </c>
      <c r="C23" s="3">
        <v>99343.06392619835</v>
      </c>
      <c r="D23" s="3">
        <v>99521.97068718958</v>
      </c>
      <c r="F23" s="8"/>
      <c r="G23" s="27"/>
      <c r="H23" s="15"/>
      <c r="I23" s="36"/>
      <c r="J23" s="15"/>
      <c r="K23" s="10"/>
      <c r="L23" s="10"/>
      <c r="M23" s="10"/>
    </row>
    <row r="24" spans="1:13" ht="12.75">
      <c r="A24" s="2" t="s">
        <v>10</v>
      </c>
      <c r="B24" s="3">
        <v>22</v>
      </c>
      <c r="C24" s="3">
        <v>99302.00543787765</v>
      </c>
      <c r="D24" s="3">
        <v>99505.56747598092</v>
      </c>
      <c r="F24" s="18"/>
      <c r="G24" s="27"/>
      <c r="H24" s="15"/>
      <c r="I24" s="36"/>
      <c r="J24" s="15"/>
      <c r="K24" s="38"/>
      <c r="L24" s="38"/>
      <c r="M24" s="10"/>
    </row>
    <row r="25" spans="1:12" ht="12.75">
      <c r="A25" s="2" t="s">
        <v>10</v>
      </c>
      <c r="B25" s="3">
        <v>23</v>
      </c>
      <c r="C25" s="3">
        <v>99259.28670815834</v>
      </c>
      <c r="D25" s="3">
        <v>99488.67839601322</v>
      </c>
      <c r="F25" s="18"/>
      <c r="K25" s="38"/>
      <c r="L25" s="38"/>
    </row>
    <row r="26" spans="1:12" ht="12.75">
      <c r="A26" s="2" t="s">
        <v>10</v>
      </c>
      <c r="B26" s="3">
        <v>24</v>
      </c>
      <c r="C26" s="3">
        <v>99214.33019202248</v>
      </c>
      <c r="D26" s="3">
        <v>99471.92450257133</v>
      </c>
      <c r="F26" s="25"/>
      <c r="G26" s="15"/>
      <c r="K26" s="38"/>
      <c r="L26" s="38"/>
    </row>
    <row r="27" spans="1:6" ht="12.75">
      <c r="A27" s="2" t="s">
        <v>10</v>
      </c>
      <c r="B27" s="3">
        <v>25</v>
      </c>
      <c r="C27" s="3">
        <v>99169.53095336756</v>
      </c>
      <c r="D27" s="3">
        <v>99453.93699446353</v>
      </c>
      <c r="F27" s="23"/>
    </row>
    <row r="28" spans="1:6" ht="12.75">
      <c r="A28" s="2" t="s">
        <v>10</v>
      </c>
      <c r="B28" s="3">
        <v>26</v>
      </c>
      <c r="C28" s="3">
        <v>99125.07027755523</v>
      </c>
      <c r="D28" s="3">
        <v>99435.14915122591</v>
      </c>
      <c r="F28" s="23"/>
    </row>
    <row r="29" spans="1:6" ht="15">
      <c r="A29" s="2" t="s">
        <v>10</v>
      </c>
      <c r="B29" s="3">
        <v>27</v>
      </c>
      <c r="C29" s="3">
        <v>99080.05560064079</v>
      </c>
      <c r="D29" s="3">
        <v>99415.65687893779</v>
      </c>
      <c r="F29" s="28"/>
    </row>
    <row r="30" spans="1:9" ht="15">
      <c r="A30" s="2" t="s">
        <v>10</v>
      </c>
      <c r="B30" s="3">
        <v>28</v>
      </c>
      <c r="C30" s="3">
        <v>99036.31373769422</v>
      </c>
      <c r="D30" s="3">
        <v>99395.59082275335</v>
      </c>
      <c r="F30" s="24"/>
      <c r="G30" s="10"/>
      <c r="H30" s="10"/>
      <c r="I30" s="10"/>
    </row>
    <row r="31" spans="1:7" ht="12.75">
      <c r="A31" s="2" t="s">
        <v>10</v>
      </c>
      <c r="B31" s="3">
        <v>29</v>
      </c>
      <c r="C31" s="3">
        <v>98991.69391690283</v>
      </c>
      <c r="D31" s="3">
        <v>99375.47017330311</v>
      </c>
      <c r="F31" s="25"/>
      <c r="G31" s="10"/>
    </row>
    <row r="32" spans="1:13" ht="12.75">
      <c r="A32" s="2" t="s">
        <v>10</v>
      </c>
      <c r="B32" s="3">
        <v>30</v>
      </c>
      <c r="C32" s="3">
        <v>98943.83539256177</v>
      </c>
      <c r="D32" s="3">
        <v>99354.9312511277</v>
      </c>
      <c r="F32" s="25"/>
      <c r="G32" s="10"/>
      <c r="M32" s="4"/>
    </row>
    <row r="33" spans="1:13" ht="12.75">
      <c r="A33" s="2" t="s">
        <v>10</v>
      </c>
      <c r="B33" s="3">
        <v>31</v>
      </c>
      <c r="C33" s="3">
        <v>98893.56301923716</v>
      </c>
      <c r="D33" s="3">
        <v>99333.72592815077</v>
      </c>
      <c r="F33" s="26"/>
      <c r="G33" s="10"/>
      <c r="J33" s="25"/>
      <c r="K33" s="25"/>
      <c r="L33" s="25"/>
      <c r="M33" s="4"/>
    </row>
    <row r="34" spans="1:13" ht="12.75">
      <c r="A34" s="2" t="s">
        <v>10</v>
      </c>
      <c r="B34" s="3">
        <v>32</v>
      </c>
      <c r="C34" s="3">
        <v>98840.67276386321</v>
      </c>
      <c r="D34" s="3">
        <v>99311.1086320942</v>
      </c>
      <c r="F34" s="18"/>
      <c r="G34" s="13"/>
      <c r="J34" s="25"/>
      <c r="K34" s="25"/>
      <c r="L34" s="25"/>
      <c r="M34" s="4"/>
    </row>
    <row r="35" spans="1:13" ht="12.75">
      <c r="A35" s="2" t="s">
        <v>10</v>
      </c>
      <c r="B35" s="3">
        <v>33</v>
      </c>
      <c r="C35" s="3">
        <v>98784.22979768142</v>
      </c>
      <c r="D35" s="3">
        <v>99286.7863484791</v>
      </c>
      <c r="F35" s="25"/>
      <c r="G35" s="15"/>
      <c r="J35" s="25"/>
      <c r="K35" s="25"/>
      <c r="L35" s="25"/>
      <c r="M35" s="4"/>
    </row>
    <row r="36" spans="1:13" ht="12.75">
      <c r="A36" s="2" t="s">
        <v>10</v>
      </c>
      <c r="B36" s="3">
        <v>34</v>
      </c>
      <c r="C36" s="3">
        <v>98725.50652443588</v>
      </c>
      <c r="D36" s="3">
        <v>99260.17153253053</v>
      </c>
      <c r="F36" s="23"/>
      <c r="G36" s="10"/>
      <c r="J36" s="25"/>
      <c r="K36" s="10"/>
      <c r="L36" s="10"/>
      <c r="M36" s="4"/>
    </row>
    <row r="37" spans="1:13" ht="12.75">
      <c r="A37" s="2" t="s">
        <v>10</v>
      </c>
      <c r="B37" s="3">
        <v>35</v>
      </c>
      <c r="C37" s="3">
        <v>98662.9283748703</v>
      </c>
      <c r="D37" s="3">
        <v>99229.8971802131</v>
      </c>
      <c r="F37" s="23"/>
      <c r="G37" s="10"/>
      <c r="J37" s="25"/>
      <c r="K37" s="25"/>
      <c r="L37" s="25"/>
      <c r="M37" s="4"/>
    </row>
    <row r="38" spans="1:13" ht="12.75">
      <c r="A38" s="2" t="s">
        <v>10</v>
      </c>
      <c r="B38" s="3">
        <v>36</v>
      </c>
      <c r="C38" s="3">
        <v>98595.6363112015</v>
      </c>
      <c r="D38" s="3">
        <v>99195.51501313913</v>
      </c>
      <c r="G38" s="10"/>
      <c r="J38" s="25"/>
      <c r="K38" s="25"/>
      <c r="L38" s="25"/>
      <c r="M38" s="4"/>
    </row>
    <row r="39" spans="1:13" ht="12.75">
      <c r="A39" s="2" t="s">
        <v>10</v>
      </c>
      <c r="B39" s="3">
        <v>37</v>
      </c>
      <c r="C39" s="3">
        <v>98524.8032341628</v>
      </c>
      <c r="D39" s="3">
        <v>99156.15423278192</v>
      </c>
      <c r="G39" s="4"/>
      <c r="H39" s="25"/>
      <c r="I39" s="25"/>
      <c r="J39" s="25"/>
      <c r="K39" s="25"/>
      <c r="L39" s="25"/>
      <c r="M39" s="4"/>
    </row>
    <row r="40" spans="1:13" ht="12.75">
      <c r="A40" s="2" t="s">
        <v>10</v>
      </c>
      <c r="B40" s="3">
        <v>38</v>
      </c>
      <c r="C40" s="3">
        <v>98449.51550577141</v>
      </c>
      <c r="D40" s="3">
        <v>99111.35151605339</v>
      </c>
      <c r="G40" s="4"/>
      <c r="H40" s="25"/>
      <c r="I40" s="25"/>
      <c r="J40" s="25"/>
      <c r="K40" s="25"/>
      <c r="L40" s="25"/>
      <c r="M40" s="4"/>
    </row>
    <row r="41" spans="1:13" ht="12.75">
      <c r="A41" s="2" t="s">
        <v>10</v>
      </c>
      <c r="B41" s="3">
        <v>39</v>
      </c>
      <c r="C41" s="3">
        <v>98368.6638411623</v>
      </c>
      <c r="D41" s="3">
        <v>99060.64515750426</v>
      </c>
      <c r="G41" s="4"/>
      <c r="H41" s="25"/>
      <c r="I41" s="25"/>
      <c r="J41" s="25"/>
      <c r="K41" s="25"/>
      <c r="L41" s="25"/>
      <c r="M41" s="4"/>
    </row>
    <row r="42" spans="1:13" ht="12.75">
      <c r="A42" s="2" t="s">
        <v>10</v>
      </c>
      <c r="B42" s="3">
        <v>40</v>
      </c>
      <c r="C42" s="3">
        <v>98281.35673357008</v>
      </c>
      <c r="D42" s="3">
        <v>99005.76258826765</v>
      </c>
      <c r="G42" s="5"/>
      <c r="H42" s="25"/>
      <c r="I42" s="25"/>
      <c r="J42" s="25"/>
      <c r="K42" s="25"/>
      <c r="L42" s="25"/>
      <c r="M42" s="4"/>
    </row>
    <row r="43" spans="1:13" ht="12.75">
      <c r="A43" s="2" t="s">
        <v>10</v>
      </c>
      <c r="B43" s="3">
        <v>41</v>
      </c>
      <c r="C43" s="3">
        <v>98186.90540130841</v>
      </c>
      <c r="D43" s="3">
        <v>98947.68580793338</v>
      </c>
      <c r="G43" s="25"/>
      <c r="H43" s="25"/>
      <c r="I43" s="25"/>
      <c r="J43" s="25"/>
      <c r="K43" s="25"/>
      <c r="L43" s="25"/>
      <c r="M43" s="25"/>
    </row>
    <row r="44" spans="1:13" ht="12.75">
      <c r="A44" s="2" t="s">
        <v>10</v>
      </c>
      <c r="B44" s="3">
        <v>42</v>
      </c>
      <c r="C44" s="3">
        <v>98084.02516182892</v>
      </c>
      <c r="D44" s="3">
        <v>98885.18649166965</v>
      </c>
      <c r="E44" s="6" t="s">
        <v>3</v>
      </c>
      <c r="G44" s="25"/>
      <c r="H44" s="25"/>
      <c r="I44" s="17"/>
      <c r="J44" s="12"/>
      <c r="K44" s="25"/>
      <c r="L44" s="25"/>
      <c r="M44" s="25"/>
    </row>
    <row r="45" spans="1:13" ht="12.75">
      <c r="A45" s="2" t="s">
        <v>10</v>
      </c>
      <c r="B45" s="3">
        <v>43</v>
      </c>
      <c r="C45" s="3">
        <v>97972.78316469163</v>
      </c>
      <c r="D45" s="3">
        <v>98817.78535970507</v>
      </c>
      <c r="G45" s="25"/>
      <c r="H45" s="25"/>
      <c r="I45" s="25"/>
      <c r="J45" s="25"/>
      <c r="K45" s="25"/>
      <c r="L45" s="25"/>
      <c r="M45" s="25"/>
    </row>
    <row r="46" spans="1:14" ht="12.75">
      <c r="A46" s="2" t="s">
        <v>10</v>
      </c>
      <c r="B46" s="3">
        <v>44</v>
      </c>
      <c r="C46" s="3">
        <v>97850.76786053833</v>
      </c>
      <c r="D46" s="3">
        <v>98744.80150797195</v>
      </c>
      <c r="G46" s="25"/>
      <c r="H46" s="25"/>
      <c r="I46" s="25"/>
      <c r="J46" s="25"/>
      <c r="K46" s="25"/>
      <c r="L46" s="25"/>
      <c r="M46" s="25"/>
      <c r="N46" s="5"/>
    </row>
    <row r="47" spans="1:14" ht="12.75">
      <c r="A47" s="2" t="s">
        <v>10</v>
      </c>
      <c r="B47" s="3">
        <v>45</v>
      </c>
      <c r="C47" s="3">
        <v>97715.84926479685</v>
      </c>
      <c r="D47" s="3">
        <v>98662.92231856154</v>
      </c>
      <c r="G47" s="25"/>
      <c r="H47" s="25"/>
      <c r="I47" s="25"/>
      <c r="J47" s="25"/>
      <c r="K47" s="25"/>
      <c r="L47" s="25"/>
      <c r="M47" s="25"/>
      <c r="N47" s="4"/>
    </row>
    <row r="48" spans="1:14" ht="12.75">
      <c r="A48" s="2" t="s">
        <v>10</v>
      </c>
      <c r="B48" s="3">
        <v>46</v>
      </c>
      <c r="C48" s="3">
        <v>97566.05868514185</v>
      </c>
      <c r="D48" s="3">
        <v>98569.75492101612</v>
      </c>
      <c r="G48" s="29"/>
      <c r="H48" s="25"/>
      <c r="I48" s="25"/>
      <c r="J48" s="25"/>
      <c r="K48" s="25"/>
      <c r="L48" s="25"/>
      <c r="M48" s="25"/>
      <c r="N48" s="4"/>
    </row>
    <row r="49" spans="1:14" ht="12.75">
      <c r="A49" s="2" t="s">
        <v>10</v>
      </c>
      <c r="B49" s="3">
        <v>47</v>
      </c>
      <c r="C49" s="3">
        <v>97399.42171087115</v>
      </c>
      <c r="D49" s="3">
        <v>98467.21280497179</v>
      </c>
      <c r="G49" s="25"/>
      <c r="H49" s="25"/>
      <c r="I49" s="25"/>
      <c r="J49" s="25"/>
      <c r="K49" s="25"/>
      <c r="L49" s="25"/>
      <c r="M49" s="25"/>
      <c r="N49" s="4"/>
    </row>
    <row r="50" spans="1:14" ht="12.75">
      <c r="A50" s="2" t="s">
        <v>10</v>
      </c>
      <c r="B50" s="3">
        <v>48</v>
      </c>
      <c r="C50" s="3">
        <v>97214.79136707602</v>
      </c>
      <c r="D50" s="3">
        <v>98351.70485631879</v>
      </c>
      <c r="F50" s="10"/>
      <c r="G50" s="25"/>
      <c r="H50" s="25"/>
      <c r="I50" s="25"/>
      <c r="J50" s="25"/>
      <c r="K50" s="25"/>
      <c r="L50" s="25"/>
      <c r="M50" s="25"/>
      <c r="N50" s="4"/>
    </row>
    <row r="51" spans="1:14" ht="12.75">
      <c r="A51" s="2" t="s">
        <v>10</v>
      </c>
      <c r="B51" s="3">
        <v>49</v>
      </c>
      <c r="C51" s="3">
        <v>97013.05900921437</v>
      </c>
      <c r="D51" s="3">
        <v>98223.53684861823</v>
      </c>
      <c r="F51" s="4"/>
      <c r="G51" s="25"/>
      <c r="H51" s="25"/>
      <c r="I51" s="25"/>
      <c r="J51" s="25"/>
      <c r="K51" s="25"/>
      <c r="L51" s="25"/>
      <c r="M51" s="25"/>
      <c r="N51" s="4"/>
    </row>
    <row r="52" spans="1:14" ht="12.75">
      <c r="A52" s="2" t="s">
        <v>10</v>
      </c>
      <c r="B52" s="3">
        <v>50</v>
      </c>
      <c r="C52" s="3">
        <v>96790.70313770407</v>
      </c>
      <c r="D52" s="3">
        <v>98086.0229147948</v>
      </c>
      <c r="F52" s="4"/>
      <c r="G52" s="25"/>
      <c r="H52" s="25"/>
      <c r="I52" s="25"/>
      <c r="J52" s="25"/>
      <c r="K52" s="25"/>
      <c r="L52" s="25"/>
      <c r="M52" s="25"/>
      <c r="N52" s="4"/>
    </row>
    <row r="53" spans="1:14" ht="12.75">
      <c r="A53" s="2" t="s">
        <v>10</v>
      </c>
      <c r="B53" s="3">
        <v>51</v>
      </c>
      <c r="C53" s="3">
        <v>96547.5939286331</v>
      </c>
      <c r="D53" s="3">
        <v>97934.10728250437</v>
      </c>
      <c r="F53" s="4"/>
      <c r="G53" s="25"/>
      <c r="H53" s="25"/>
      <c r="I53" s="25"/>
      <c r="J53" s="25"/>
      <c r="K53" s="25"/>
      <c r="L53" s="25"/>
      <c r="M53" s="25"/>
      <c r="N53" s="4"/>
    </row>
    <row r="54" spans="1:14" ht="12.75">
      <c r="A54" s="2" t="s">
        <v>10</v>
      </c>
      <c r="B54" s="3">
        <v>52</v>
      </c>
      <c r="C54" s="3">
        <v>96287.35278562628</v>
      </c>
      <c r="D54" s="3">
        <v>97768.69559596315</v>
      </c>
      <c r="F54" s="4"/>
      <c r="G54" s="25"/>
      <c r="H54" s="25"/>
      <c r="I54" s="25"/>
      <c r="J54" s="25"/>
      <c r="K54" s="25"/>
      <c r="L54" s="25"/>
      <c r="M54" s="25"/>
      <c r="N54" s="4"/>
    </row>
    <row r="55" spans="1:17" ht="12.75">
      <c r="A55" s="2" t="s">
        <v>10</v>
      </c>
      <c r="B55" s="3">
        <v>53</v>
      </c>
      <c r="C55" s="3">
        <v>95995.07637773962</v>
      </c>
      <c r="D55" s="3">
        <v>97587.53900220642</v>
      </c>
      <c r="F55" s="4"/>
      <c r="G55" s="25"/>
      <c r="H55" s="25"/>
      <c r="I55" s="25"/>
      <c r="J55" s="25"/>
      <c r="K55" s="25"/>
      <c r="L55" s="25"/>
      <c r="M55" s="25"/>
      <c r="N55" s="4"/>
      <c r="P55" s="11"/>
      <c r="Q55" s="12"/>
    </row>
    <row r="56" spans="1:14" ht="12.75">
      <c r="A56" s="2" t="s">
        <v>10</v>
      </c>
      <c r="B56" s="3">
        <v>54</v>
      </c>
      <c r="C56" s="3">
        <v>95677.84816848945</v>
      </c>
      <c r="D56" s="3">
        <v>97390.76739206394</v>
      </c>
      <c r="F56" s="4"/>
      <c r="G56" s="25"/>
      <c r="H56" s="25"/>
      <c r="I56" s="25"/>
      <c r="J56" s="25"/>
      <c r="K56" s="25"/>
      <c r="L56" s="25"/>
      <c r="M56" s="25"/>
      <c r="N56" s="4"/>
    </row>
    <row r="57" spans="1:13" ht="12.75">
      <c r="A57" s="2" t="s">
        <v>10</v>
      </c>
      <c r="B57" s="3">
        <v>55</v>
      </c>
      <c r="C57" s="3">
        <v>95324.7194096907</v>
      </c>
      <c r="D57" s="3">
        <v>97179.39923568527</v>
      </c>
      <c r="F57" s="4"/>
      <c r="G57" s="25"/>
      <c r="H57" s="25"/>
      <c r="I57" s="25"/>
      <c r="J57" s="25"/>
      <c r="K57" s="25"/>
      <c r="L57" s="25"/>
      <c r="M57" s="25"/>
    </row>
    <row r="58" spans="1:13" ht="12.75">
      <c r="A58" s="2" t="s">
        <v>10</v>
      </c>
      <c r="B58" s="3">
        <v>56</v>
      </c>
      <c r="C58" s="3">
        <v>94932.105487858</v>
      </c>
      <c r="D58" s="3">
        <v>96950.83911944689</v>
      </c>
      <c r="F58" s="4"/>
      <c r="G58" s="10"/>
      <c r="H58" s="10"/>
      <c r="I58" s="10"/>
      <c r="J58" s="10"/>
      <c r="K58" s="10"/>
      <c r="L58" s="10"/>
      <c r="M58" s="10"/>
    </row>
    <row r="59" spans="1:7" ht="12.75">
      <c r="A59" s="2" t="s">
        <v>10</v>
      </c>
      <c r="B59" s="3">
        <v>57</v>
      </c>
      <c r="C59" s="3">
        <v>94493.1299388716</v>
      </c>
      <c r="D59" s="3">
        <v>96695.53459676007</v>
      </c>
      <c r="F59" s="4"/>
      <c r="G59" s="10"/>
    </row>
    <row r="60" spans="1:7" ht="12.75">
      <c r="A60" s="2" t="s">
        <v>10</v>
      </c>
      <c r="B60" s="3">
        <v>58</v>
      </c>
      <c r="C60" s="3">
        <v>94010.60833028915</v>
      </c>
      <c r="D60" s="3">
        <v>96419.06079033032</v>
      </c>
      <c r="G60" s="10"/>
    </row>
    <row r="61" spans="1:7" ht="12.75">
      <c r="A61" s="2" t="s">
        <v>10</v>
      </c>
      <c r="B61" s="3">
        <v>59</v>
      </c>
      <c r="C61" s="3">
        <v>93479.46437502644</v>
      </c>
      <c r="D61" s="3">
        <v>96115.97325787957</v>
      </c>
      <c r="G61" s="10"/>
    </row>
    <row r="62" spans="1:7" ht="12.75">
      <c r="A62" s="2" t="s">
        <v>10</v>
      </c>
      <c r="B62" s="3">
        <v>60</v>
      </c>
      <c r="C62" s="3">
        <v>92906.98211327412</v>
      </c>
      <c r="D62" s="3">
        <v>95789.48267527827</v>
      </c>
      <c r="G62" s="13"/>
    </row>
    <row r="63" spans="1:7" ht="12.75">
      <c r="A63" s="2" t="s">
        <v>10</v>
      </c>
      <c r="B63" s="3">
        <v>61</v>
      </c>
      <c r="C63" s="3">
        <v>92284.2024563535</v>
      </c>
      <c r="D63" s="3">
        <v>95442.26400058209</v>
      </c>
      <c r="G63" s="15"/>
    </row>
    <row r="64" spans="1:7" ht="12.75">
      <c r="A64" s="2" t="s">
        <v>10</v>
      </c>
      <c r="B64" s="3">
        <v>62</v>
      </c>
      <c r="C64" s="3">
        <v>91606.23656300789</v>
      </c>
      <c r="D64" s="3">
        <v>95067.96521058309</v>
      </c>
      <c r="G64" s="10"/>
    </row>
    <row r="65" spans="1:7" ht="12.75">
      <c r="A65" s="2" t="s">
        <v>10</v>
      </c>
      <c r="B65" s="3">
        <v>63</v>
      </c>
      <c r="C65" s="3">
        <v>90868.06251603478</v>
      </c>
      <c r="D65" s="3">
        <v>94663.085006946</v>
      </c>
      <c r="G65" s="10"/>
    </row>
    <row r="66" spans="1:7" ht="12.75">
      <c r="A66" s="2" t="s">
        <v>10</v>
      </c>
      <c r="B66" s="3">
        <v>64</v>
      </c>
      <c r="C66" s="3">
        <v>90055.39672045139</v>
      </c>
      <c r="D66" s="3">
        <v>94215.95623111674</v>
      </c>
      <c r="G66" s="10"/>
    </row>
    <row r="67" spans="1:7" ht="12.75">
      <c r="A67" s="2" t="s">
        <v>10</v>
      </c>
      <c r="B67" s="3">
        <v>65</v>
      </c>
      <c r="C67" s="3">
        <v>89171.8695271048</v>
      </c>
      <c r="D67" s="3">
        <v>93713.17089637027</v>
      </c>
      <c r="G67" s="10"/>
    </row>
    <row r="68" spans="1:7" ht="12.75">
      <c r="A68" s="2" t="s">
        <v>10</v>
      </c>
      <c r="B68" s="3">
        <v>66</v>
      </c>
      <c r="C68" s="3">
        <v>88189.9338679958</v>
      </c>
      <c r="D68" s="3">
        <v>93148.84611247138</v>
      </c>
      <c r="G68" s="10"/>
    </row>
    <row r="69" spans="1:4" ht="12.75">
      <c r="A69" s="2" t="s">
        <v>10</v>
      </c>
      <c r="B69" s="3">
        <v>67</v>
      </c>
      <c r="C69" s="3">
        <v>87106.58402717985</v>
      </c>
      <c r="D69" s="3">
        <v>92533.56351882544</v>
      </c>
    </row>
    <row r="70" spans="1:7" ht="12.75">
      <c r="A70" s="2" t="s">
        <v>10</v>
      </c>
      <c r="B70" s="3">
        <v>68</v>
      </c>
      <c r="C70" s="3">
        <v>85911.6471968366</v>
      </c>
      <c r="D70" s="3">
        <v>91860.01726198572</v>
      </c>
      <c r="G70" s="4"/>
    </row>
    <row r="71" spans="1:7" ht="12.75">
      <c r="A71" s="2" t="s">
        <v>10</v>
      </c>
      <c r="B71" s="3">
        <v>69</v>
      </c>
      <c r="C71" s="3">
        <v>84683.32542103983</v>
      </c>
      <c r="D71" s="3">
        <v>91164.79217474165</v>
      </c>
      <c r="G71" s="5"/>
    </row>
    <row r="72" spans="1:7" ht="12.75">
      <c r="A72" s="2" t="s">
        <v>10</v>
      </c>
      <c r="B72" s="3">
        <v>70</v>
      </c>
      <c r="C72" s="3">
        <v>83381.10504387804</v>
      </c>
      <c r="D72" s="3">
        <v>90419.79805132927</v>
      </c>
      <c r="G72" s="5"/>
    </row>
    <row r="73" spans="1:7" ht="12.75">
      <c r="A73" s="2" t="s">
        <v>10</v>
      </c>
      <c r="B73" s="3">
        <v>71</v>
      </c>
      <c r="C73" s="3">
        <v>81980.15406077392</v>
      </c>
      <c r="D73" s="3">
        <v>89592.93341149534</v>
      </c>
      <c r="G73" s="5"/>
    </row>
    <row r="74" spans="1:7" ht="12.75">
      <c r="A74" s="2" t="s">
        <v>10</v>
      </c>
      <c r="B74" s="3">
        <v>72</v>
      </c>
      <c r="C74" s="3">
        <v>80421.74822314792</v>
      </c>
      <c r="D74" s="3">
        <v>88655.47058530948</v>
      </c>
      <c r="G74" s="5"/>
    </row>
    <row r="75" spans="1:7" ht="12.75">
      <c r="A75" s="2" t="s">
        <v>10</v>
      </c>
      <c r="B75" s="3">
        <v>73</v>
      </c>
      <c r="C75" s="3">
        <v>78700.70109730054</v>
      </c>
      <c r="D75" s="3">
        <v>87610.2881921569</v>
      </c>
      <c r="G75" s="5"/>
    </row>
    <row r="76" spans="1:7" ht="12.75">
      <c r="A76" s="2" t="s">
        <v>10</v>
      </c>
      <c r="B76" s="3">
        <v>74</v>
      </c>
      <c r="C76" s="3">
        <v>76761.49850810881</v>
      </c>
      <c r="D76" s="3">
        <v>86417.79214376683</v>
      </c>
      <c r="G76" s="5"/>
    </row>
    <row r="77" spans="1:7" ht="12.75">
      <c r="A77" s="2" t="s">
        <v>10</v>
      </c>
      <c r="B77" s="3">
        <v>75</v>
      </c>
      <c r="C77" s="3">
        <v>74676.91643010851</v>
      </c>
      <c r="D77" s="3">
        <v>85122.95979695991</v>
      </c>
      <c r="G77" s="5"/>
    </row>
    <row r="78" spans="1:7" ht="12.75">
      <c r="A78" s="2" t="s">
        <v>10</v>
      </c>
      <c r="B78" s="3">
        <v>76</v>
      </c>
      <c r="C78" s="3">
        <v>72463.34924744055</v>
      </c>
      <c r="D78" s="3">
        <v>83703.12585213858</v>
      </c>
      <c r="G78" s="5"/>
    </row>
    <row r="79" spans="1:7" ht="12.75">
      <c r="A79" s="2" t="s">
        <v>10</v>
      </c>
      <c r="B79" s="3">
        <v>77</v>
      </c>
      <c r="C79" s="3">
        <v>70122.21495409012</v>
      </c>
      <c r="D79" s="3">
        <v>82152.21658119331</v>
      </c>
      <c r="G79" s="5"/>
    </row>
    <row r="80" spans="1:7" ht="12.75">
      <c r="A80" s="2" t="s">
        <v>10</v>
      </c>
      <c r="B80" s="3">
        <v>78</v>
      </c>
      <c r="C80" s="3">
        <v>67683.56907485453</v>
      </c>
      <c r="D80" s="3">
        <v>80475.98932624796</v>
      </c>
      <c r="G80" s="5"/>
    </row>
    <row r="81" spans="1:4" ht="12.75">
      <c r="A81" s="2" t="s">
        <v>10</v>
      </c>
      <c r="B81" s="3">
        <v>79</v>
      </c>
      <c r="C81" s="3">
        <v>65052.78116633384</v>
      </c>
      <c r="D81" s="3">
        <v>78605.38289707164</v>
      </c>
    </row>
    <row r="82" spans="1:10" ht="12.75">
      <c r="A82" s="2" t="s">
        <v>10</v>
      </c>
      <c r="B82" s="3">
        <v>80</v>
      </c>
      <c r="C82" s="3">
        <v>62196.66222822717</v>
      </c>
      <c r="D82" s="3">
        <v>76492.32242667851</v>
      </c>
      <c r="I82" s="17"/>
      <c r="J82" s="12"/>
    </row>
    <row r="83" spans="1:4" ht="12.75">
      <c r="A83" s="2" t="s">
        <v>10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10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10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10</v>
      </c>
      <c r="B86" s="3">
        <v>84</v>
      </c>
      <c r="C86" s="3">
        <v>48231.533126631286</v>
      </c>
      <c r="D86" s="3">
        <v>64959.05057584064</v>
      </c>
    </row>
    <row r="87" spans="1:14" ht="12.75">
      <c r="A87" s="2" t="s">
        <v>10</v>
      </c>
      <c r="B87" s="3">
        <v>85</v>
      </c>
      <c r="C87" s="3">
        <v>44199.89737548735</v>
      </c>
      <c r="D87" s="3">
        <v>61243.79497942562</v>
      </c>
      <c r="N87" s="4"/>
    </row>
    <row r="88" spans="1:14" ht="12.75">
      <c r="A88" s="2" t="s">
        <v>10</v>
      </c>
      <c r="B88" s="3">
        <v>86</v>
      </c>
      <c r="C88" s="3">
        <v>40058.017370215945</v>
      </c>
      <c r="D88" s="3">
        <v>57259.03788945352</v>
      </c>
      <c r="N88" s="4"/>
    </row>
    <row r="89" spans="1:14" ht="12.75">
      <c r="A89" s="2" t="s">
        <v>10</v>
      </c>
      <c r="B89" s="3">
        <v>87</v>
      </c>
      <c r="C89" s="3">
        <v>35826.91091681626</v>
      </c>
      <c r="D89" s="3">
        <v>53004.11706611709</v>
      </c>
      <c r="N89" s="4"/>
    </row>
    <row r="90" spans="1:14" ht="12.75">
      <c r="A90" s="2" t="s">
        <v>10</v>
      </c>
      <c r="B90" s="3">
        <v>88</v>
      </c>
      <c r="C90" s="3">
        <v>31564.99461797996</v>
      </c>
      <c r="D90" s="3">
        <v>48486.90744430359</v>
      </c>
      <c r="N90" s="4"/>
    </row>
    <row r="91" spans="1:14" ht="12.75">
      <c r="A91" s="2" t="s">
        <v>10</v>
      </c>
      <c r="B91" s="3">
        <v>89</v>
      </c>
      <c r="C91" s="3">
        <v>27354.186773597834</v>
      </c>
      <c r="D91" s="3">
        <v>43736.01527705747</v>
      </c>
      <c r="N91" s="4"/>
    </row>
    <row r="92" spans="1:14" ht="12.75">
      <c r="A92" s="2" t="s">
        <v>10</v>
      </c>
      <c r="B92" s="3">
        <v>90</v>
      </c>
      <c r="C92" s="3">
        <v>23240.2825756787</v>
      </c>
      <c r="D92" s="3">
        <v>38817.76127862377</v>
      </c>
      <c r="N92" s="4"/>
    </row>
    <row r="93" spans="1:14" ht="12.75">
      <c r="A93" s="2" t="s">
        <v>10</v>
      </c>
      <c r="B93" s="3">
        <v>91</v>
      </c>
      <c r="C93" s="3">
        <v>19310.986646262703</v>
      </c>
      <c r="D93" s="3">
        <v>33863.19964389516</v>
      </c>
      <c r="N93" s="4"/>
    </row>
    <row r="94" spans="1:14" ht="12.75">
      <c r="A94" s="2" t="s">
        <v>10</v>
      </c>
      <c r="B94" s="3">
        <v>92</v>
      </c>
      <c r="C94" s="3">
        <v>15707.101571224697</v>
      </c>
      <c r="D94" s="3">
        <v>28989.189063366175</v>
      </c>
      <c r="N94" s="4"/>
    </row>
    <row r="95" spans="1:14" ht="12.75">
      <c r="A95" s="2" t="s">
        <v>10</v>
      </c>
      <c r="B95" s="3">
        <v>93</v>
      </c>
      <c r="C95" s="3">
        <v>12464.891142262444</v>
      </c>
      <c r="D95" s="3">
        <v>24251.647654415214</v>
      </c>
      <c r="N95" s="4"/>
    </row>
    <row r="96" spans="1:17" ht="12.75">
      <c r="A96" s="2" t="s">
        <v>10</v>
      </c>
      <c r="B96" s="3">
        <v>94</v>
      </c>
      <c r="C96" s="3">
        <v>9626.610499387001</v>
      </c>
      <c r="D96" s="3">
        <v>19793.56863799126</v>
      </c>
      <c r="N96" s="4"/>
      <c r="P96" s="17"/>
      <c r="Q96" s="12"/>
    </row>
    <row r="97" spans="1:14" ht="12.75">
      <c r="A97" s="2" t="s">
        <v>10</v>
      </c>
      <c r="B97" s="3">
        <v>95</v>
      </c>
      <c r="C97" s="3">
        <v>7287.509725736549</v>
      </c>
      <c r="D97" s="3">
        <v>15859.30630160289</v>
      </c>
      <c r="N97" s="5"/>
    </row>
    <row r="98" spans="1:4" ht="12.75">
      <c r="A98" s="2" t="s">
        <v>10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10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10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10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10</v>
      </c>
      <c r="B102" s="3">
        <v>100</v>
      </c>
      <c r="C102" s="3">
        <v>1204.2773627889558</v>
      </c>
      <c r="D102" s="3">
        <v>3640.4578533406298</v>
      </c>
    </row>
    <row r="103" spans="1:7" ht="12.75">
      <c r="A103" s="2" t="s">
        <v>10</v>
      </c>
      <c r="B103" s="3">
        <v>101</v>
      </c>
      <c r="C103" s="3">
        <v>738.8809557914535</v>
      </c>
      <c r="D103" s="3">
        <v>2396.962418925768</v>
      </c>
      <c r="G103" s="4"/>
    </row>
    <row r="104" spans="1:7" ht="12.75">
      <c r="A104" s="2" t="s">
        <v>10</v>
      </c>
      <c r="B104" s="3">
        <v>102</v>
      </c>
      <c r="C104" s="3">
        <v>437.8455078445636</v>
      </c>
      <c r="D104" s="3">
        <v>1539.4177373170107</v>
      </c>
      <c r="G104" s="5"/>
    </row>
    <row r="105" spans="1:7" ht="12.75">
      <c r="A105" s="2" t="s">
        <v>10</v>
      </c>
      <c r="B105" s="3">
        <v>103</v>
      </c>
      <c r="C105" s="3">
        <v>245.0955733804914</v>
      </c>
      <c r="D105" s="3">
        <v>941.3161228755463</v>
      </c>
      <c r="G105" s="5"/>
    </row>
    <row r="106" spans="1:7" ht="12.75">
      <c r="A106" s="2" t="s">
        <v>10</v>
      </c>
      <c r="B106" s="3">
        <v>104</v>
      </c>
      <c r="C106" s="3">
        <v>128.99837865546334</v>
      </c>
      <c r="D106" s="3">
        <v>545.8024803424174</v>
      </c>
      <c r="G106" s="5"/>
    </row>
    <row r="107" spans="1:7" ht="12.75">
      <c r="A107" s="2" t="s">
        <v>10</v>
      </c>
      <c r="B107" s="3">
        <v>105</v>
      </c>
      <c r="C107" s="3">
        <v>63.52910217048579</v>
      </c>
      <c r="D107" s="3">
        <v>298.8451914927883</v>
      </c>
      <c r="G107" s="5"/>
    </row>
    <row r="108" spans="1:7" ht="12.75">
      <c r="A108" s="2" t="s">
        <v>10</v>
      </c>
      <c r="B108" s="3">
        <v>106</v>
      </c>
      <c r="C108" s="3">
        <v>29.131394317316513</v>
      </c>
      <c r="D108" s="3">
        <v>153.8579753903284</v>
      </c>
      <c r="G108" s="5"/>
    </row>
    <row r="109" spans="1:7" ht="12.75">
      <c r="A109" s="2" t="s">
        <v>10</v>
      </c>
      <c r="B109" s="3">
        <v>107</v>
      </c>
      <c r="C109" s="3">
        <v>12.375824993502304</v>
      </c>
      <c r="D109" s="3">
        <v>74.1616227593858</v>
      </c>
      <c r="G109" s="5"/>
    </row>
    <row r="110" spans="1:7" ht="12.75">
      <c r="A110" s="2" t="s">
        <v>10</v>
      </c>
      <c r="B110" s="3">
        <v>108</v>
      </c>
      <c r="C110" s="3">
        <v>4.846343489233768</v>
      </c>
      <c r="D110" s="3">
        <v>33.321734485065576</v>
      </c>
      <c r="G110" s="5"/>
    </row>
    <row r="111" spans="1:7" ht="12.75">
      <c r="A111" s="2" t="s">
        <v>10</v>
      </c>
      <c r="B111" s="3">
        <v>109</v>
      </c>
      <c r="C111" s="3">
        <v>1.7404750429746707</v>
      </c>
      <c r="D111" s="3">
        <v>13.894829396492804</v>
      </c>
      <c r="G111" s="5"/>
    </row>
    <row r="112" spans="1:7" ht="12.75">
      <c r="A112" s="2" t="s">
        <v>10</v>
      </c>
      <c r="B112" s="3">
        <v>110</v>
      </c>
      <c r="C112" s="3">
        <v>0.5703194538434547</v>
      </c>
      <c r="D112" s="3">
        <v>5.353403482536391</v>
      </c>
      <c r="G112" s="5"/>
    </row>
    <row r="113" spans="1:7" ht="12.75">
      <c r="A113" s="2" t="s">
        <v>10</v>
      </c>
      <c r="B113" s="3">
        <v>111</v>
      </c>
      <c r="C113" s="3">
        <v>0.1696477551373661</v>
      </c>
      <c r="D113" s="3">
        <v>1.8972301875344844</v>
      </c>
      <c r="G113" s="5"/>
    </row>
    <row r="114" spans="1:7" ht="12.75">
      <c r="A114" s="2" t="s">
        <v>10</v>
      </c>
      <c r="B114" s="3">
        <v>112</v>
      </c>
      <c r="C114" s="3">
        <v>0.045576822838037274</v>
      </c>
      <c r="D114" s="3">
        <v>0.6156945475647252</v>
      </c>
      <c r="G114" s="5"/>
    </row>
    <row r="115" spans="1:7" ht="12.75">
      <c r="A115" s="2" t="s">
        <v>10</v>
      </c>
      <c r="B115" s="3">
        <v>113</v>
      </c>
      <c r="C115" s="3">
        <v>0.011002502542151234</v>
      </c>
      <c r="D115" s="3">
        <v>0.18212651075365965</v>
      </c>
      <c r="F115" s="4"/>
      <c r="G115" s="5"/>
    </row>
    <row r="116" spans="1:7" ht="12.75">
      <c r="A116" s="2" t="s">
        <v>10</v>
      </c>
      <c r="B116" s="3">
        <v>114</v>
      </c>
      <c r="C116" s="3">
        <v>0.002374514988386657</v>
      </c>
      <c r="D116" s="3">
        <v>0.048876463015335714</v>
      </c>
      <c r="F116" s="4"/>
      <c r="G116" s="5"/>
    </row>
    <row r="117" spans="1:7" ht="12.75">
      <c r="A117" s="2" t="s">
        <v>10</v>
      </c>
      <c r="B117" s="3">
        <v>115</v>
      </c>
      <c r="C117" s="3">
        <v>0.00045578974294586104</v>
      </c>
      <c r="D117" s="3">
        <v>0.011841902852749735</v>
      </c>
      <c r="F117" s="4"/>
      <c r="G117" s="5"/>
    </row>
    <row r="118" spans="1:7" ht="12.75">
      <c r="A118" s="2" t="s">
        <v>10</v>
      </c>
      <c r="B118" s="3">
        <v>116</v>
      </c>
      <c r="C118" s="3">
        <v>7.741151225782221E-05</v>
      </c>
      <c r="D118" s="3">
        <v>0.0025768817830115116</v>
      </c>
      <c r="F118" s="4"/>
      <c r="G118" s="5"/>
    </row>
    <row r="119" spans="1:7" ht="12.75">
      <c r="A119" s="2" t="s">
        <v>10</v>
      </c>
      <c r="B119" s="3">
        <v>117</v>
      </c>
      <c r="C119" s="3">
        <v>1.1571586647222276E-05</v>
      </c>
      <c r="D119" s="3">
        <v>0.0005008421248944898</v>
      </c>
      <c r="F119" s="4"/>
      <c r="G119" s="5"/>
    </row>
    <row r="120" spans="1:7" ht="12.75">
      <c r="A120" s="2" t="s">
        <v>10</v>
      </c>
      <c r="B120" s="3">
        <v>118</v>
      </c>
      <c r="C120" s="3">
        <v>1.5140841391399328E-06</v>
      </c>
      <c r="D120" s="3">
        <v>8.641423343556923E-05</v>
      </c>
      <c r="F120" s="4"/>
      <c r="G120" s="5"/>
    </row>
    <row r="121" spans="1:7" ht="12.75">
      <c r="A121" s="2" t="s">
        <v>10</v>
      </c>
      <c r="B121" s="3">
        <v>119</v>
      </c>
      <c r="C121" s="3">
        <v>1.7242038909005288E-07</v>
      </c>
      <c r="D121" s="3">
        <v>1.3144634963212638E-05</v>
      </c>
      <c r="F121" s="4"/>
      <c r="G121" s="5"/>
    </row>
    <row r="122" spans="1:7" ht="12.75">
      <c r="A122" s="2" t="s">
        <v>10</v>
      </c>
      <c r="B122" s="3">
        <v>120</v>
      </c>
      <c r="C122" s="3">
        <v>0</v>
      </c>
      <c r="D122" s="3">
        <v>0</v>
      </c>
      <c r="F122" s="4"/>
      <c r="G122" s="5"/>
    </row>
    <row r="123" spans="6:7" ht="12.75">
      <c r="F123" s="4"/>
      <c r="G123" s="5"/>
    </row>
    <row r="124" spans="6:7" ht="12.75">
      <c r="F124" s="4"/>
      <c r="G124" s="5"/>
    </row>
    <row r="125" spans="6:7" ht="12.75">
      <c r="F125" s="4"/>
      <c r="G125" s="5"/>
    </row>
    <row r="126" spans="6:7" ht="12.75">
      <c r="F126" s="4"/>
      <c r="G126" s="5"/>
    </row>
    <row r="127" spans="6:7" ht="12.75">
      <c r="F127" s="4"/>
      <c r="G127" s="5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25"/>
  <sheetViews>
    <sheetView zoomScale="91" zoomScaleNormal="91" zoomScalePageLayoutView="0" workbookViewId="0" topLeftCell="A48">
      <selection activeCell="K86" sqref="K86"/>
    </sheetView>
  </sheetViews>
  <sheetFormatPr defaultColWidth="9.140625" defaultRowHeight="12.75"/>
  <cols>
    <col min="1" max="3" width="9.140625" style="6" customWidth="1"/>
    <col min="4" max="4" width="12.7109375" style="6" customWidth="1"/>
    <col min="12" max="12" width="20.7109375" style="0" customWidth="1"/>
    <col min="13" max="13" width="41.28125" style="0" customWidth="1"/>
  </cols>
  <sheetData>
    <row r="1" spans="1:6" ht="15">
      <c r="A1" s="1" t="s">
        <v>6</v>
      </c>
      <c r="B1" s="1" t="s">
        <v>7</v>
      </c>
      <c r="C1" s="1" t="s">
        <v>8</v>
      </c>
      <c r="D1" s="1" t="s">
        <v>9</v>
      </c>
      <c r="F1" s="7" t="s">
        <v>28</v>
      </c>
    </row>
    <row r="2" spans="1:6" ht="12.75">
      <c r="A2" s="2" t="s">
        <v>10</v>
      </c>
      <c r="B2" s="3">
        <v>0</v>
      </c>
      <c r="C2" s="3">
        <v>100000</v>
      </c>
      <c r="D2" s="3">
        <v>100000</v>
      </c>
      <c r="F2" s="6"/>
    </row>
    <row r="3" spans="1:6" ht="12.75">
      <c r="A3" s="2" t="s">
        <v>10</v>
      </c>
      <c r="B3" s="3">
        <v>1</v>
      </c>
      <c r="C3" s="3">
        <v>99676.80799999999</v>
      </c>
      <c r="D3" s="3">
        <v>99725.837</v>
      </c>
      <c r="F3" s="6" t="s">
        <v>0</v>
      </c>
    </row>
    <row r="4" spans="1:6" ht="12.75">
      <c r="A4" s="2" t="s">
        <v>10</v>
      </c>
      <c r="B4" s="3">
        <v>2</v>
      </c>
      <c r="C4" s="3">
        <v>99659.35259738303</v>
      </c>
      <c r="D4" s="3">
        <v>99705.15984495642</v>
      </c>
      <c r="F4" s="8" t="s">
        <v>1</v>
      </c>
    </row>
    <row r="5" spans="1:15" ht="12.75">
      <c r="A5" s="2" t="s">
        <v>10</v>
      </c>
      <c r="B5" s="3">
        <v>3</v>
      </c>
      <c r="C5" s="3">
        <v>99644.91195719167</v>
      </c>
      <c r="D5" s="3">
        <v>99690.00864886638</v>
      </c>
      <c r="F5" s="8" t="s">
        <v>11</v>
      </c>
      <c r="O5" s="42"/>
    </row>
    <row r="6" spans="1:15" ht="12.75">
      <c r="A6" s="2" t="s">
        <v>10</v>
      </c>
      <c r="B6" s="3">
        <v>4</v>
      </c>
      <c r="C6" s="3">
        <v>99633.07314520203</v>
      </c>
      <c r="D6" s="3">
        <v>99678.89321290202</v>
      </c>
      <c r="F6" s="6"/>
      <c r="M6" s="42"/>
      <c r="N6" s="42"/>
      <c r="O6" s="42"/>
    </row>
    <row r="7" spans="1:15" ht="12.75">
      <c r="A7" s="2" t="s">
        <v>10</v>
      </c>
      <c r="B7" s="3">
        <v>5</v>
      </c>
      <c r="C7" s="3">
        <v>99623.271243466</v>
      </c>
      <c r="D7" s="3">
        <v>99670.43944596863</v>
      </c>
      <c r="F7" s="6" t="s">
        <v>23</v>
      </c>
      <c r="M7" s="42"/>
      <c r="N7" s="68">
        <f>SUM(K15:K59)*10000</f>
        <v>3627.854168421293</v>
      </c>
      <c r="O7" s="42"/>
    </row>
    <row r="8" spans="1:15" ht="12.75">
      <c r="A8" s="2" t="s">
        <v>10</v>
      </c>
      <c r="B8" s="3">
        <v>6</v>
      </c>
      <c r="C8" s="3">
        <v>99614.68570995024</v>
      </c>
      <c r="D8" s="3">
        <v>99662.91034097289</v>
      </c>
      <c r="F8" s="25" t="s">
        <v>30</v>
      </c>
      <c r="M8" s="42"/>
      <c r="N8" s="68">
        <f>N7/Q24</f>
        <v>458.86917956429323</v>
      </c>
      <c r="O8" s="42"/>
    </row>
    <row r="9" spans="1:15" ht="12.75">
      <c r="A9" s="2" t="s">
        <v>10</v>
      </c>
      <c r="B9" s="3">
        <v>7</v>
      </c>
      <c r="C9" s="3">
        <v>99606.97951786371</v>
      </c>
      <c r="D9" s="3">
        <v>99655.68976311869</v>
      </c>
      <c r="F9" s="25" t="s">
        <v>195</v>
      </c>
      <c r="G9" s="37"/>
      <c r="M9" s="42"/>
      <c r="N9" s="68">
        <f>P110-L73</f>
        <v>1532.2002384398033</v>
      </c>
      <c r="O9" s="42"/>
    </row>
    <row r="10" spans="1:15" ht="12.75">
      <c r="A10" s="2" t="s">
        <v>10</v>
      </c>
      <c r="B10" s="3">
        <v>8</v>
      </c>
      <c r="C10" s="3">
        <v>99599.03187696799</v>
      </c>
      <c r="D10" s="3">
        <v>99648.72682007494</v>
      </c>
      <c r="G10" s="37"/>
      <c r="M10" s="42"/>
      <c r="N10" s="42"/>
      <c r="O10" s="42"/>
    </row>
    <row r="11" spans="1:15" ht="12.75">
      <c r="A11" s="2" t="s">
        <v>10</v>
      </c>
      <c r="B11" s="3">
        <v>9</v>
      </c>
      <c r="C11" s="3">
        <v>99590.63069862917</v>
      </c>
      <c r="D11" s="3">
        <v>99642.06629917429</v>
      </c>
      <c r="G11" s="37"/>
      <c r="I11" s="42"/>
      <c r="O11" s="42"/>
    </row>
    <row r="12" spans="1:35" ht="12.75">
      <c r="A12" s="2" t="s">
        <v>10</v>
      </c>
      <c r="B12" s="3">
        <v>10</v>
      </c>
      <c r="C12" s="3">
        <v>99582.24217980543</v>
      </c>
      <c r="D12" s="3">
        <v>99636.01702932926</v>
      </c>
      <c r="F12" s="37"/>
      <c r="G12" s="43"/>
      <c r="H12" s="37"/>
      <c r="I12" s="43"/>
      <c r="J12" s="41"/>
      <c r="K12" s="41"/>
      <c r="O12" s="43"/>
      <c r="P12" s="37"/>
      <c r="Q12" s="37"/>
      <c r="R12" s="37"/>
      <c r="S12" s="37"/>
      <c r="V12" s="37"/>
      <c r="W12" s="37"/>
      <c r="X12" s="37"/>
      <c r="Y12" s="37"/>
      <c r="Z12" s="37"/>
      <c r="AA12" s="37"/>
      <c r="AD12" s="37"/>
      <c r="AE12" s="37"/>
      <c r="AF12" s="37"/>
      <c r="AG12" s="37"/>
      <c r="AH12" s="37"/>
      <c r="AI12" s="37"/>
    </row>
    <row r="13" spans="1:16" ht="12.75">
      <c r="A13" s="2" t="s">
        <v>10</v>
      </c>
      <c r="B13" s="3">
        <v>11</v>
      </c>
      <c r="C13" s="3">
        <v>99573.97784952693</v>
      </c>
      <c r="D13" s="3">
        <v>99630.09964627789</v>
      </c>
      <c r="F13" s="4"/>
      <c r="G13" s="20"/>
      <c r="J13">
        <v>1.04</v>
      </c>
      <c r="M13" s="37"/>
      <c r="O13" s="42"/>
      <c r="P13">
        <v>1.04</v>
      </c>
    </row>
    <row r="14" spans="1:17" ht="12.75">
      <c r="A14" s="2" t="s">
        <v>10</v>
      </c>
      <c r="B14" s="3">
        <v>12</v>
      </c>
      <c r="C14" s="3">
        <v>99565.5518995213</v>
      </c>
      <c r="D14" s="3">
        <v>99623.82892780616</v>
      </c>
      <c r="F14" s="4"/>
      <c r="G14" s="54" t="s">
        <v>33</v>
      </c>
      <c r="H14" s="54" t="s">
        <v>47</v>
      </c>
      <c r="I14" s="54" t="s">
        <v>93</v>
      </c>
      <c r="J14" s="54" t="s">
        <v>94</v>
      </c>
      <c r="K14" s="54" t="s">
        <v>95</v>
      </c>
      <c r="M14" s="54" t="s">
        <v>33</v>
      </c>
      <c r="N14" s="54" t="s">
        <v>108</v>
      </c>
      <c r="O14" s="54" t="s">
        <v>93</v>
      </c>
      <c r="P14" s="54" t="s">
        <v>94</v>
      </c>
      <c r="Q14" s="54" t="s">
        <v>95</v>
      </c>
    </row>
    <row r="15" spans="1:17" ht="12.75">
      <c r="A15" s="2" t="s">
        <v>10</v>
      </c>
      <c r="B15" s="3">
        <v>13</v>
      </c>
      <c r="C15" s="3">
        <v>99555.89702795362</v>
      </c>
      <c r="D15" s="3">
        <v>99616.82537263253</v>
      </c>
      <c r="F15" s="4"/>
      <c r="G15" s="47">
        <v>11</v>
      </c>
      <c r="H15" s="53" t="s">
        <v>48</v>
      </c>
      <c r="I15" s="52">
        <f>(C78-C79)/$C$68</f>
        <v>0.026546502425715438</v>
      </c>
      <c r="J15" s="52">
        <f>$J$13^(-(G15))</f>
        <v>0.6495809315632679</v>
      </c>
      <c r="K15" s="52">
        <f>I15*J15</f>
        <v>0.017244101775442784</v>
      </c>
      <c r="M15" s="52">
        <v>1</v>
      </c>
      <c r="N15" s="53"/>
      <c r="O15" s="52">
        <f>(C69)/$C$68</f>
        <v>0.98771572</v>
      </c>
      <c r="P15" s="52">
        <f>$P$13^(-M15)</f>
        <v>0.9615384615384615</v>
      </c>
      <c r="Q15" s="52">
        <f>O15*P15</f>
        <v>0.9497266538461537</v>
      </c>
    </row>
    <row r="16" spans="1:17" ht="12.75">
      <c r="A16" s="2" t="s">
        <v>10</v>
      </c>
      <c r="B16" s="3">
        <v>14</v>
      </c>
      <c r="C16" s="3">
        <v>99543.8149242903</v>
      </c>
      <c r="D16" s="3">
        <v>99608.50936005042</v>
      </c>
      <c r="F16" s="4"/>
      <c r="G16" s="47">
        <v>12</v>
      </c>
      <c r="H16" s="53" t="s">
        <v>49</v>
      </c>
      <c r="I16" s="52">
        <f aca="true" t="shared" si="0" ref="I16:I59">(C79-C80)/$C$68</f>
        <v>0.02765220215365839</v>
      </c>
      <c r="J16" s="52">
        <f aca="true" t="shared" si="1" ref="J16:J59">$J$13^(-(G16))</f>
        <v>0.6245970495800651</v>
      </c>
      <c r="K16" s="52">
        <f aca="true" t="shared" si="2" ref="K16:K59">I16*J16</f>
        <v>0.017271483879566552</v>
      </c>
      <c r="M16" s="52">
        <v>2</v>
      </c>
      <c r="N16" s="53"/>
      <c r="O16" s="52">
        <f aca="true" t="shared" si="3" ref="O16:O23">(C70)/$C$68</f>
        <v>0.9741661369814679</v>
      </c>
      <c r="P16" s="52">
        <f aca="true" t="shared" si="4" ref="P16:P23">$P$13^(-M16)</f>
        <v>0.9245562130177514</v>
      </c>
      <c r="Q16" s="52">
        <f aca="true" t="shared" si="5" ref="Q16:Q23">O16*P16</f>
        <v>0.9006713544577181</v>
      </c>
    </row>
    <row r="17" spans="1:17" ht="12.75">
      <c r="A17" s="2" t="s">
        <v>10</v>
      </c>
      <c r="B17" s="3">
        <v>15</v>
      </c>
      <c r="C17" s="3">
        <v>99528.625533571</v>
      </c>
      <c r="D17" s="3">
        <v>99599.22684306315</v>
      </c>
      <c r="F17" s="4"/>
      <c r="G17" s="47">
        <f>G16+1</f>
        <v>13</v>
      </c>
      <c r="H17" s="53" t="s">
        <v>50</v>
      </c>
      <c r="I17" s="52">
        <f t="shared" si="0"/>
        <v>0.029830931866424756</v>
      </c>
      <c r="J17" s="52">
        <f t="shared" si="1"/>
        <v>0.600574086134678</v>
      </c>
      <c r="K17" s="52">
        <f t="shared" si="2"/>
        <v>0.01791568464422389</v>
      </c>
      <c r="M17" s="52">
        <v>3</v>
      </c>
      <c r="N17" s="53"/>
      <c r="O17" s="52">
        <f t="shared" si="3"/>
        <v>0.9602379966379755</v>
      </c>
      <c r="P17" s="52">
        <f t="shared" si="4"/>
        <v>0.8889963586709149</v>
      </c>
      <c r="Q17" s="52">
        <f t="shared" si="5"/>
        <v>0.8536480824686145</v>
      </c>
    </row>
    <row r="18" spans="1:17" ht="12.75">
      <c r="A18" s="2" t="s">
        <v>10</v>
      </c>
      <c r="B18" s="3">
        <v>16</v>
      </c>
      <c r="C18" s="3">
        <v>99509.08408323374</v>
      </c>
      <c r="D18" s="3">
        <v>99588.97907861328</v>
      </c>
      <c r="F18" s="4"/>
      <c r="G18" s="47">
        <f aca="true" t="shared" si="6" ref="G18:G59">G17+1</f>
        <v>14</v>
      </c>
      <c r="H18" s="53" t="s">
        <v>51</v>
      </c>
      <c r="I18" s="52">
        <f t="shared" si="0"/>
        <v>0.03238599705020485</v>
      </c>
      <c r="J18" s="52">
        <f t="shared" si="1"/>
        <v>0.5774750828218058</v>
      </c>
      <c r="K18" s="52">
        <f t="shared" si="2"/>
        <v>0.018702106328833804</v>
      </c>
      <c r="M18" s="52">
        <v>4</v>
      </c>
      <c r="N18" s="53"/>
      <c r="O18" s="52">
        <f t="shared" si="3"/>
        <v>0.9454719080375352</v>
      </c>
      <c r="P18" s="52">
        <f t="shared" si="4"/>
        <v>0.8548041910297257</v>
      </c>
      <c r="Q18" s="52">
        <f t="shared" si="5"/>
        <v>0.8081933494913566</v>
      </c>
    </row>
    <row r="19" spans="1:17" ht="12.75">
      <c r="A19" s="2" t="s">
        <v>10</v>
      </c>
      <c r="B19" s="3">
        <v>17</v>
      </c>
      <c r="C19" s="3">
        <v>99484.11924421895</v>
      </c>
      <c r="D19" s="3">
        <v>99577.8340759646</v>
      </c>
      <c r="F19" s="4"/>
      <c r="G19" s="47">
        <f t="shared" si="6"/>
        <v>15</v>
      </c>
      <c r="H19" s="53" t="s">
        <v>52</v>
      </c>
      <c r="I19" s="52">
        <f t="shared" si="0"/>
        <v>0.03566908259390393</v>
      </c>
      <c r="J19" s="52">
        <f t="shared" si="1"/>
        <v>0.5552645027132748</v>
      </c>
      <c r="K19" s="52">
        <f t="shared" si="2"/>
        <v>0.01980577540874279</v>
      </c>
      <c r="M19" s="52">
        <v>5</v>
      </c>
      <c r="N19" s="53"/>
      <c r="O19" s="52">
        <f t="shared" si="3"/>
        <v>0.9295862970425084</v>
      </c>
      <c r="P19" s="52">
        <f t="shared" si="4"/>
        <v>0.8219271067593515</v>
      </c>
      <c r="Q19" s="52">
        <f t="shared" si="5"/>
        <v>0.764052175611288</v>
      </c>
    </row>
    <row r="20" spans="1:17" ht="12.75">
      <c r="A20" s="2" t="s">
        <v>10</v>
      </c>
      <c r="B20" s="3">
        <v>18</v>
      </c>
      <c r="C20" s="3">
        <v>99453.68108309498</v>
      </c>
      <c r="D20" s="3">
        <v>99565.42468628204</v>
      </c>
      <c r="F20" s="4"/>
      <c r="G20" s="47">
        <f t="shared" si="6"/>
        <v>16</v>
      </c>
      <c r="H20" s="53" t="s">
        <v>53</v>
      </c>
      <c r="I20" s="52">
        <f t="shared" si="0"/>
        <v>0.03843598789561637</v>
      </c>
      <c r="J20" s="52">
        <f t="shared" si="1"/>
        <v>0.533908175685841</v>
      </c>
      <c r="K20" s="52">
        <f t="shared" si="2"/>
        <v>0.020521288178031605</v>
      </c>
      <c r="M20" s="52">
        <v>6</v>
      </c>
      <c r="N20" s="53"/>
      <c r="O20" s="52">
        <f t="shared" si="3"/>
        <v>0.9119152798495639</v>
      </c>
      <c r="P20" s="52">
        <f t="shared" si="4"/>
        <v>0.7903145257301457</v>
      </c>
      <c r="Q20" s="52">
        <f t="shared" si="5"/>
        <v>0.7206998919003812</v>
      </c>
    </row>
    <row r="21" spans="1:17" ht="12.75">
      <c r="A21" s="2" t="s">
        <v>10</v>
      </c>
      <c r="B21" s="3">
        <v>19</v>
      </c>
      <c r="C21" s="3">
        <v>99419.24425148315</v>
      </c>
      <c r="D21" s="3">
        <v>99552.05603670941</v>
      </c>
      <c r="F21" s="4"/>
      <c r="G21" s="47">
        <f t="shared" si="6"/>
        <v>17</v>
      </c>
      <c r="H21" s="53" t="s">
        <v>54</v>
      </c>
      <c r="I21" s="52">
        <f t="shared" si="0"/>
        <v>0.04074952849589469</v>
      </c>
      <c r="J21" s="52">
        <f t="shared" si="1"/>
        <v>0.5133732458517702</v>
      </c>
      <c r="K21" s="52">
        <f t="shared" si="2"/>
        <v>0.02091971771086666</v>
      </c>
      <c r="M21" s="52">
        <v>7</v>
      </c>
      <c r="N21" s="53"/>
      <c r="O21" s="52">
        <f t="shared" si="3"/>
        <v>0.8924000466436577</v>
      </c>
      <c r="P21" s="52">
        <f t="shared" si="4"/>
        <v>0.7599178132020633</v>
      </c>
      <c r="Q21" s="52">
        <f t="shared" si="5"/>
        <v>0.6781506919468676</v>
      </c>
    </row>
    <row r="22" spans="1:17" ht="12.75">
      <c r="A22" s="2" t="s">
        <v>10</v>
      </c>
      <c r="B22" s="3">
        <v>20</v>
      </c>
      <c r="C22" s="3">
        <v>99382.38556086936</v>
      </c>
      <c r="D22" s="3">
        <v>99537.71556303733</v>
      </c>
      <c r="F22" s="4"/>
      <c r="G22" s="47">
        <f t="shared" si="6"/>
        <v>18</v>
      </c>
      <c r="H22" s="53" t="s">
        <v>55</v>
      </c>
      <c r="I22" s="52">
        <f t="shared" si="0"/>
        <v>0.04349827065727154</v>
      </c>
      <c r="J22" s="52">
        <f t="shared" si="1"/>
        <v>0.4936281210113175</v>
      </c>
      <c r="K22" s="52">
        <f t="shared" si="2"/>
        <v>0.021471969611790678</v>
      </c>
      <c r="M22" s="52">
        <v>8</v>
      </c>
      <c r="N22" s="53"/>
      <c r="O22" s="52">
        <f t="shared" si="3"/>
        <v>0.8704111131663477</v>
      </c>
      <c r="P22" s="52">
        <f t="shared" si="4"/>
        <v>0.7306902050019838</v>
      </c>
      <c r="Q22" s="52">
        <f t="shared" si="5"/>
        <v>0.6360008747155235</v>
      </c>
    </row>
    <row r="23" spans="1:17" ht="12.75">
      <c r="A23" s="2" t="s">
        <v>10</v>
      </c>
      <c r="B23" s="3">
        <v>21</v>
      </c>
      <c r="C23" s="3">
        <v>99343.06392619835</v>
      </c>
      <c r="D23" s="3">
        <v>99521.97068718958</v>
      </c>
      <c r="F23" s="4"/>
      <c r="G23" s="47">
        <f t="shared" si="6"/>
        <v>19</v>
      </c>
      <c r="H23" s="53" t="s">
        <v>56</v>
      </c>
      <c r="I23" s="52">
        <f t="shared" si="0"/>
        <v>0.04571537333476807</v>
      </c>
      <c r="J23" s="52">
        <f t="shared" si="1"/>
        <v>0.47464242404934376</v>
      </c>
      <c r="K23" s="52">
        <f t="shared" si="2"/>
        <v>0.021698455615935048</v>
      </c>
      <c r="M23" s="52">
        <v>9</v>
      </c>
      <c r="N23" s="53"/>
      <c r="O23" s="52">
        <f t="shared" si="3"/>
        <v>0.8467736980264232</v>
      </c>
      <c r="P23" s="52">
        <f t="shared" si="4"/>
        <v>0.7025867355788304</v>
      </c>
      <c r="Q23" s="52">
        <f t="shared" si="5"/>
        <v>0.5949319682703991</v>
      </c>
    </row>
    <row r="24" spans="1:17" ht="12.75">
      <c r="A24" s="2" t="s">
        <v>10</v>
      </c>
      <c r="B24" s="3">
        <v>22</v>
      </c>
      <c r="C24" s="3">
        <v>99302.00543787765</v>
      </c>
      <c r="D24" s="3">
        <v>99505.56747598092</v>
      </c>
      <c r="F24" s="4"/>
      <c r="G24" s="47">
        <f t="shared" si="6"/>
        <v>20</v>
      </c>
      <c r="H24" s="53" t="s">
        <v>57</v>
      </c>
      <c r="I24" s="52">
        <f t="shared" si="0"/>
        <v>0.04696545085826965</v>
      </c>
      <c r="J24" s="52">
        <f t="shared" si="1"/>
        <v>0.45638694620129205</v>
      </c>
      <c r="K24" s="52">
        <f t="shared" si="2"/>
        <v>0.021434418694172536</v>
      </c>
      <c r="Q24">
        <f>1+SUM(Q15:Q23)</f>
        <v>7.906075042708301</v>
      </c>
    </row>
    <row r="25" spans="1:11" ht="12.75">
      <c r="A25" s="2" t="s">
        <v>10</v>
      </c>
      <c r="B25" s="3">
        <v>23</v>
      </c>
      <c r="C25" s="3">
        <v>99259.28670815834</v>
      </c>
      <c r="D25" s="3">
        <v>99488.67839601322</v>
      </c>
      <c r="F25" s="4"/>
      <c r="G25" s="47">
        <f t="shared" si="6"/>
        <v>21</v>
      </c>
      <c r="H25" s="53" t="s">
        <v>58</v>
      </c>
      <c r="I25" s="52">
        <f t="shared" si="0"/>
        <v>0.04797720406200639</v>
      </c>
      <c r="J25" s="52">
        <f t="shared" si="1"/>
        <v>0.43883360211662686</v>
      </c>
      <c r="K25" s="52">
        <f t="shared" si="2"/>
        <v>0.021054009278014724</v>
      </c>
    </row>
    <row r="26" spans="1:11" ht="12.75">
      <c r="A26" s="2" t="s">
        <v>10</v>
      </c>
      <c r="B26" s="3">
        <v>24</v>
      </c>
      <c r="C26" s="3">
        <v>99214.33019202248</v>
      </c>
      <c r="D26" s="3">
        <v>99471.92450257133</v>
      </c>
      <c r="F26" s="4"/>
      <c r="G26" s="47">
        <f t="shared" si="6"/>
        <v>22</v>
      </c>
      <c r="H26" s="53" t="s">
        <v>59</v>
      </c>
      <c r="I26" s="52">
        <f t="shared" si="0"/>
        <v>0.04832656190915861</v>
      </c>
      <c r="J26" s="52">
        <f t="shared" si="1"/>
        <v>0.4219553866506028</v>
      </c>
      <c r="K26" s="52">
        <f t="shared" si="2"/>
        <v>0.020391653115873314</v>
      </c>
    </row>
    <row r="27" spans="1:11" ht="12.75">
      <c r="A27" s="2" t="s">
        <v>10</v>
      </c>
      <c r="B27" s="3">
        <v>25</v>
      </c>
      <c r="C27" s="3">
        <v>99169.53095336756</v>
      </c>
      <c r="D27" s="3">
        <v>99453.93699446353</v>
      </c>
      <c r="F27" s="4"/>
      <c r="G27" s="47">
        <f t="shared" si="6"/>
        <v>23</v>
      </c>
      <c r="H27" s="53" t="s">
        <v>60</v>
      </c>
      <c r="I27" s="52">
        <f t="shared" si="0"/>
        <v>0.047747034833759305</v>
      </c>
      <c r="J27" s="52">
        <f t="shared" si="1"/>
        <v>0.4057263333178873</v>
      </c>
      <c r="K27" s="52">
        <f t="shared" si="2"/>
        <v>0.019372229369902606</v>
      </c>
    </row>
    <row r="28" spans="1:11" ht="12.75">
      <c r="A28" s="2" t="s">
        <v>10</v>
      </c>
      <c r="B28" s="3">
        <v>26</v>
      </c>
      <c r="C28" s="3">
        <v>99125.07027755523</v>
      </c>
      <c r="D28" s="3">
        <v>99435.14915122591</v>
      </c>
      <c r="F28" s="4"/>
      <c r="G28" s="47">
        <f t="shared" si="6"/>
        <v>24</v>
      </c>
      <c r="H28" s="53" t="s">
        <v>61</v>
      </c>
      <c r="I28" s="52">
        <f t="shared" si="0"/>
        <v>0.04664822862977647</v>
      </c>
      <c r="J28" s="52">
        <f t="shared" si="1"/>
        <v>0.3901214743441224</v>
      </c>
      <c r="K28" s="52">
        <f t="shared" si="2"/>
        <v>0.018198475728590097</v>
      </c>
    </row>
    <row r="29" spans="1:11" ht="12.75">
      <c r="A29" s="2" t="s">
        <v>10</v>
      </c>
      <c r="B29" s="3">
        <v>27</v>
      </c>
      <c r="C29" s="3">
        <v>99080.05560064079</v>
      </c>
      <c r="D29" s="3">
        <v>99415.65687893779</v>
      </c>
      <c r="F29" s="4"/>
      <c r="G29" s="47">
        <f t="shared" si="6"/>
        <v>25</v>
      </c>
      <c r="H29" s="53" t="s">
        <v>62</v>
      </c>
      <c r="I29" s="52">
        <f t="shared" si="0"/>
        <v>0.04455492545552231</v>
      </c>
      <c r="J29" s="52">
        <f t="shared" si="1"/>
        <v>0.37511680225396377</v>
      </c>
      <c r="K29" s="52">
        <f t="shared" si="2"/>
        <v>0.016713301161539258</v>
      </c>
    </row>
    <row r="30" spans="1:11" ht="12.75">
      <c r="A30" s="2" t="s">
        <v>10</v>
      </c>
      <c r="B30" s="3">
        <v>28</v>
      </c>
      <c r="C30" s="3">
        <v>99036.31373769422</v>
      </c>
      <c r="D30" s="3">
        <v>99395.59082275335</v>
      </c>
      <c r="F30" s="4"/>
      <c r="G30" s="47">
        <f t="shared" si="6"/>
        <v>26</v>
      </c>
      <c r="H30" s="53" t="s">
        <v>63</v>
      </c>
      <c r="I30" s="52">
        <f t="shared" si="0"/>
        <v>0.040865038865233336</v>
      </c>
      <c r="J30" s="52">
        <f t="shared" si="1"/>
        <v>0.3606892329365037</v>
      </c>
      <c r="K30" s="52">
        <f t="shared" si="2"/>
        <v>0.014739579522221423</v>
      </c>
    </row>
    <row r="31" spans="1:11" ht="12.75">
      <c r="A31" s="2" t="s">
        <v>10</v>
      </c>
      <c r="B31" s="3">
        <v>29</v>
      </c>
      <c r="C31" s="3">
        <v>98991.69391690283</v>
      </c>
      <c r="D31" s="3">
        <v>99375.47017330311</v>
      </c>
      <c r="F31" s="4"/>
      <c r="G31" s="47">
        <f t="shared" si="6"/>
        <v>27</v>
      </c>
      <c r="H31" s="53" t="s">
        <v>64</v>
      </c>
      <c r="I31" s="52">
        <f t="shared" si="0"/>
        <v>0.03676395124431377</v>
      </c>
      <c r="J31" s="52">
        <f t="shared" si="1"/>
        <v>0.3468165701312535</v>
      </c>
      <c r="K31" s="52">
        <f t="shared" si="2"/>
        <v>0.01275034747502553</v>
      </c>
    </row>
    <row r="32" spans="1:11" ht="12.75">
      <c r="A32" s="2" t="s">
        <v>10</v>
      </c>
      <c r="B32" s="3">
        <v>30</v>
      </c>
      <c r="C32" s="3">
        <v>98943.83539256177</v>
      </c>
      <c r="D32" s="3">
        <v>99354.9312511277</v>
      </c>
      <c r="F32" s="4"/>
      <c r="G32" s="47">
        <f t="shared" si="6"/>
        <v>28</v>
      </c>
      <c r="H32" s="53" t="s">
        <v>65</v>
      </c>
      <c r="I32" s="52">
        <f t="shared" si="0"/>
        <v>0.032183725720033196</v>
      </c>
      <c r="J32" s="52">
        <f t="shared" si="1"/>
        <v>0.3334774712800514</v>
      </c>
      <c r="K32" s="52">
        <f t="shared" si="2"/>
        <v>0.010732547469487421</v>
      </c>
    </row>
    <row r="33" spans="1:11" ht="12.75">
      <c r="A33" s="2" t="s">
        <v>10</v>
      </c>
      <c r="B33" s="3">
        <v>31</v>
      </c>
      <c r="C33" s="3">
        <v>98893.56301923716</v>
      </c>
      <c r="D33" s="3">
        <v>99333.72592815077</v>
      </c>
      <c r="F33" s="4"/>
      <c r="G33" s="47">
        <f t="shared" si="6"/>
        <v>29</v>
      </c>
      <c r="H33" s="53" t="s">
        <v>66</v>
      </c>
      <c r="I33" s="52">
        <f t="shared" si="0"/>
        <v>0.026523444015182713</v>
      </c>
      <c r="J33" s="52">
        <f t="shared" si="1"/>
        <v>0.3206514146923571</v>
      </c>
      <c r="K33" s="52">
        <f t="shared" si="2"/>
        <v>0.008504779845981868</v>
      </c>
    </row>
    <row r="34" spans="1:11" ht="12.75">
      <c r="A34" s="2" t="s">
        <v>10</v>
      </c>
      <c r="B34" s="3">
        <v>32</v>
      </c>
      <c r="C34" s="3">
        <v>98840.67276386321</v>
      </c>
      <c r="D34" s="3">
        <v>99311.1086320942</v>
      </c>
      <c r="F34" s="4"/>
      <c r="G34" s="47">
        <f t="shared" si="6"/>
        <v>30</v>
      </c>
      <c r="H34" s="53" t="s">
        <v>67</v>
      </c>
      <c r="I34" s="52">
        <f t="shared" si="0"/>
        <v>0.020797466839047336</v>
      </c>
      <c r="J34" s="52">
        <f t="shared" si="1"/>
        <v>0.30831866797342034</v>
      </c>
      <c r="K34" s="52">
        <f t="shared" si="2"/>
        <v>0.006412247273036455</v>
      </c>
    </row>
    <row r="35" spans="1:11" ht="12.75">
      <c r="A35" s="2" t="s">
        <v>10</v>
      </c>
      <c r="B35" s="3">
        <v>33</v>
      </c>
      <c r="C35" s="3">
        <v>98784.22979768142</v>
      </c>
      <c r="D35" s="3">
        <v>99286.7863484791</v>
      </c>
      <c r="F35" s="4"/>
      <c r="G35" s="47">
        <f t="shared" si="6"/>
        <v>31</v>
      </c>
      <c r="H35" s="53" t="s">
        <v>68</v>
      </c>
      <c r="I35" s="52">
        <f t="shared" si="0"/>
        <v>0.01672295498541781</v>
      </c>
      <c r="J35" s="52">
        <f t="shared" si="1"/>
        <v>0.29646025766675027</v>
      </c>
      <c r="K35" s="52">
        <f t="shared" si="2"/>
        <v>0.00495769154392643</v>
      </c>
    </row>
    <row r="36" spans="1:11" ht="12.75">
      <c r="A36" s="2" t="s">
        <v>10</v>
      </c>
      <c r="B36" s="3">
        <v>34</v>
      </c>
      <c r="C36" s="3">
        <v>98725.50652443588</v>
      </c>
      <c r="D36" s="3">
        <v>99260.17153253053</v>
      </c>
      <c r="F36" s="4"/>
      <c r="G36" s="47">
        <f t="shared" si="6"/>
        <v>32</v>
      </c>
      <c r="H36" s="53" t="s">
        <v>69</v>
      </c>
      <c r="I36" s="52">
        <f t="shared" si="0"/>
        <v>0.013418766727045953</v>
      </c>
      <c r="J36" s="52">
        <f t="shared" si="1"/>
        <v>0.28505794006418295</v>
      </c>
      <c r="K36" s="52">
        <f t="shared" si="2"/>
        <v>0.0038251260014135176</v>
      </c>
    </row>
    <row r="37" spans="1:11" ht="12.75">
      <c r="A37" s="2" t="s">
        <v>10</v>
      </c>
      <c r="B37" s="3">
        <v>35</v>
      </c>
      <c r="C37" s="3">
        <v>98662.9283748703</v>
      </c>
      <c r="D37" s="3">
        <v>99229.8971802131</v>
      </c>
      <c r="F37" s="4"/>
      <c r="G37" s="47">
        <f t="shared" si="6"/>
        <v>33</v>
      </c>
      <c r="H37" s="53" t="s">
        <v>70</v>
      </c>
      <c r="I37" s="52">
        <f t="shared" si="0"/>
        <v>0.010414744591576867</v>
      </c>
      <c r="J37" s="52">
        <f t="shared" si="1"/>
        <v>0.27409417313863743</v>
      </c>
      <c r="K37" s="52">
        <f t="shared" si="2"/>
        <v>0.002854620807278358</v>
      </c>
    </row>
    <row r="38" spans="1:11" ht="12.75">
      <c r="A38" s="2" t="s">
        <v>10</v>
      </c>
      <c r="B38" s="3">
        <v>36</v>
      </c>
      <c r="C38" s="3">
        <v>98595.6363112015</v>
      </c>
      <c r="D38" s="3">
        <v>99195.51501313913</v>
      </c>
      <c r="F38" s="4"/>
      <c r="G38" s="47">
        <f t="shared" si="6"/>
        <v>34</v>
      </c>
      <c r="H38" s="53" t="s">
        <v>71</v>
      </c>
      <c r="I38" s="52">
        <f t="shared" si="0"/>
        <v>0.0076248277668938816</v>
      </c>
      <c r="J38" s="52">
        <f t="shared" si="1"/>
        <v>0.26355208955638215</v>
      </c>
      <c r="K38" s="52">
        <f t="shared" si="2"/>
        <v>0.0020095392904724055</v>
      </c>
    </row>
    <row r="39" spans="1:11" ht="12.75">
      <c r="A39" s="2" t="s">
        <v>10</v>
      </c>
      <c r="B39" s="3">
        <v>37</v>
      </c>
      <c r="C39" s="3">
        <v>98524.8032341628</v>
      </c>
      <c r="D39" s="3">
        <v>99156.15423278192</v>
      </c>
      <c r="F39" s="4"/>
      <c r="G39" s="47">
        <f t="shared" si="6"/>
        <v>35</v>
      </c>
      <c r="H39" s="53" t="s">
        <v>72</v>
      </c>
      <c r="I39" s="52">
        <f t="shared" si="0"/>
        <v>0.005277205533390189</v>
      </c>
      <c r="J39" s="52">
        <f t="shared" si="1"/>
        <v>0.2534154707272905</v>
      </c>
      <c r="K39" s="52">
        <f t="shared" si="2"/>
        <v>0.0013373255243687367</v>
      </c>
    </row>
    <row r="40" spans="1:11" ht="12.75">
      <c r="A40" s="2" t="s">
        <v>10</v>
      </c>
      <c r="B40" s="3">
        <v>38</v>
      </c>
      <c r="C40" s="3">
        <v>98449.51550577141</v>
      </c>
      <c r="D40" s="3">
        <v>99111.35151605339</v>
      </c>
      <c r="F40" s="4"/>
      <c r="G40" s="47">
        <f t="shared" si="6"/>
        <v>36</v>
      </c>
      <c r="H40" s="53" t="s">
        <v>73</v>
      </c>
      <c r="I40" s="52">
        <f t="shared" si="0"/>
        <v>0.0034134898932738165</v>
      </c>
      <c r="J40" s="52">
        <f t="shared" si="1"/>
        <v>0.24366872185316396</v>
      </c>
      <c r="K40" s="52">
        <f t="shared" si="2"/>
        <v>0.0008317607193527239</v>
      </c>
    </row>
    <row r="41" spans="1:11" ht="12.75">
      <c r="A41" s="2" t="s">
        <v>10</v>
      </c>
      <c r="B41" s="3">
        <v>39</v>
      </c>
      <c r="C41" s="3">
        <v>98368.6638411623</v>
      </c>
      <c r="D41" s="3">
        <v>99060.64515750426</v>
      </c>
      <c r="F41" s="4"/>
      <c r="G41" s="47">
        <f t="shared" si="6"/>
        <v>37</v>
      </c>
      <c r="H41" s="53" t="s">
        <v>74</v>
      </c>
      <c r="I41" s="52">
        <f t="shared" si="0"/>
        <v>0.0021856228484373693</v>
      </c>
      <c r="J41" s="52">
        <f t="shared" si="1"/>
        <v>0.23429684793573452</v>
      </c>
      <c r="K41" s="52">
        <f t="shared" si="2"/>
        <v>0.0005120845441651973</v>
      </c>
    </row>
    <row r="42" spans="1:11" ht="12.75">
      <c r="A42" s="2" t="s">
        <v>10</v>
      </c>
      <c r="B42" s="3">
        <v>40</v>
      </c>
      <c r="C42" s="3">
        <v>98281.35673357008</v>
      </c>
      <c r="D42" s="3">
        <v>99005.76258826765</v>
      </c>
      <c r="F42" s="4"/>
      <c r="G42" s="47">
        <f t="shared" si="6"/>
        <v>38</v>
      </c>
      <c r="H42" s="53" t="s">
        <v>75</v>
      </c>
      <c r="I42" s="52">
        <f t="shared" si="0"/>
        <v>0.001316444968637853</v>
      </c>
      <c r="J42" s="52">
        <f t="shared" si="1"/>
        <v>0.22528543070743706</v>
      </c>
      <c r="K42" s="52">
        <f t="shared" si="2"/>
        <v>0.0002965758717622172</v>
      </c>
    </row>
    <row r="43" spans="1:11" ht="12.75">
      <c r="A43" s="2" t="s">
        <v>10</v>
      </c>
      <c r="B43" s="3">
        <v>41</v>
      </c>
      <c r="C43" s="3">
        <v>98186.90540130841</v>
      </c>
      <c r="D43" s="3">
        <v>98947.68580793338</v>
      </c>
      <c r="F43" s="4"/>
      <c r="G43" s="47">
        <f t="shared" si="6"/>
        <v>39</v>
      </c>
      <c r="H43" s="53" t="s">
        <v>76</v>
      </c>
      <c r="I43" s="52">
        <f t="shared" si="0"/>
        <v>0.0007423667715067467</v>
      </c>
      <c r="J43" s="52">
        <f t="shared" si="1"/>
        <v>0.21662060644945874</v>
      </c>
      <c r="K43" s="52">
        <f t="shared" si="2"/>
        <v>0.00016081194025171824</v>
      </c>
    </row>
    <row r="44" spans="1:11" ht="12.75">
      <c r="A44" s="2" t="s">
        <v>10</v>
      </c>
      <c r="B44" s="3">
        <v>42</v>
      </c>
      <c r="C44" s="3">
        <v>98084.02516182892</v>
      </c>
      <c r="D44" s="3">
        <v>98885.18649166965</v>
      </c>
      <c r="F44" s="4"/>
      <c r="G44" s="47">
        <f t="shared" si="6"/>
        <v>40</v>
      </c>
      <c r="H44" s="53" t="s">
        <v>77</v>
      </c>
      <c r="I44" s="52">
        <f t="shared" si="0"/>
        <v>0.0003900412024875351</v>
      </c>
      <c r="J44" s="52">
        <f t="shared" si="1"/>
        <v>0.20828904466294101</v>
      </c>
      <c r="K44" s="52">
        <f t="shared" si="2"/>
        <v>8.124130944531341E-05</v>
      </c>
    </row>
    <row r="45" spans="1:11" ht="12.75">
      <c r="A45" s="2" t="s">
        <v>10</v>
      </c>
      <c r="B45" s="3">
        <v>43</v>
      </c>
      <c r="C45" s="3">
        <v>97972.78316469163</v>
      </c>
      <c r="D45" s="3">
        <v>98817.78535970507</v>
      </c>
      <c r="F45" s="4"/>
      <c r="G45" s="47">
        <f t="shared" si="6"/>
        <v>41</v>
      </c>
      <c r="H45" s="53" t="s">
        <v>78</v>
      </c>
      <c r="I45" s="52">
        <f t="shared" si="0"/>
        <v>0.0001899941250539345</v>
      </c>
      <c r="J45" s="52">
        <f t="shared" si="1"/>
        <v>0.2002779275605202</v>
      </c>
      <c r="K45" s="52">
        <f t="shared" si="2"/>
        <v>3.805162961447631E-05</v>
      </c>
    </row>
    <row r="46" spans="1:11" ht="12.75">
      <c r="A46" s="2" t="s">
        <v>10</v>
      </c>
      <c r="B46" s="3">
        <v>44</v>
      </c>
      <c r="C46" s="3">
        <v>97850.76786053833</v>
      </c>
      <c r="D46" s="3">
        <v>98744.80150797195</v>
      </c>
      <c r="F46" s="4"/>
      <c r="G46" s="47">
        <f t="shared" si="6"/>
        <v>42</v>
      </c>
      <c r="H46" s="53" t="s">
        <v>79</v>
      </c>
      <c r="I46" s="52">
        <f t="shared" si="0"/>
        <v>8.537801508660606E-05</v>
      </c>
      <c r="J46" s="52">
        <f t="shared" si="1"/>
        <v>0.19257493034665407</v>
      </c>
      <c r="K46" s="52">
        <f t="shared" si="2"/>
        <v>1.6441665308438743E-05</v>
      </c>
    </row>
    <row r="47" spans="1:11" ht="12.75">
      <c r="A47" s="2" t="s">
        <v>10</v>
      </c>
      <c r="B47" s="3">
        <v>45</v>
      </c>
      <c r="C47" s="3">
        <v>97715.84926479685</v>
      </c>
      <c r="D47" s="3">
        <v>98662.92231856154</v>
      </c>
      <c r="F47" s="4"/>
      <c r="G47" s="47">
        <f t="shared" si="6"/>
        <v>43</v>
      </c>
      <c r="H47" s="53" t="s">
        <v>80</v>
      </c>
      <c r="I47" s="52">
        <f t="shared" si="0"/>
        <v>3.5217947332946346E-05</v>
      </c>
      <c r="J47" s="52">
        <f t="shared" si="1"/>
        <v>0.18516820225639813</v>
      </c>
      <c r="K47" s="52">
        <f t="shared" si="2"/>
        <v>6.521243994802186E-06</v>
      </c>
    </row>
    <row r="48" spans="1:11" ht="12.75">
      <c r="A48" s="2" t="s">
        <v>10</v>
      </c>
      <c r="B48" s="3">
        <v>46</v>
      </c>
      <c r="C48" s="3">
        <v>97566.05868514185</v>
      </c>
      <c r="D48" s="3">
        <v>98569.75492101612</v>
      </c>
      <c r="F48" s="4"/>
      <c r="G48" s="47">
        <f t="shared" si="6"/>
        <v>44</v>
      </c>
      <c r="H48" s="53" t="s">
        <v>81</v>
      </c>
      <c r="I48" s="52">
        <f t="shared" si="0"/>
        <v>1.3268584494946157E-05</v>
      </c>
      <c r="J48" s="52">
        <f t="shared" si="1"/>
        <v>0.17804634832345972</v>
      </c>
      <c r="K48" s="52">
        <f t="shared" si="2"/>
        <v>2.3624230167464403E-06</v>
      </c>
    </row>
    <row r="49" spans="1:11" ht="12.75">
      <c r="A49" s="2" t="s">
        <v>10</v>
      </c>
      <c r="B49" s="3">
        <v>47</v>
      </c>
      <c r="C49" s="3">
        <v>97399.42171087115</v>
      </c>
      <c r="D49" s="3">
        <v>98467.21280497179</v>
      </c>
      <c r="F49" s="4"/>
      <c r="G49" s="47">
        <f t="shared" si="6"/>
        <v>45</v>
      </c>
      <c r="H49" s="53" t="s">
        <v>82</v>
      </c>
      <c r="I49" s="52">
        <f t="shared" si="0"/>
        <v>4.543281541698635E-06</v>
      </c>
      <c r="J49" s="52">
        <f t="shared" si="1"/>
        <v>0.17119841184948048</v>
      </c>
      <c r="K49" s="52">
        <f t="shared" si="2"/>
        <v>7.778025845238656E-07</v>
      </c>
    </row>
    <row r="50" spans="1:11" ht="12.75">
      <c r="A50" s="2" t="s">
        <v>10</v>
      </c>
      <c r="B50" s="3">
        <v>48</v>
      </c>
      <c r="C50" s="3">
        <v>97214.79136707602</v>
      </c>
      <c r="D50" s="3">
        <v>98351.70485631879</v>
      </c>
      <c r="F50" s="4"/>
      <c r="G50" s="47">
        <f t="shared" si="6"/>
        <v>46</v>
      </c>
      <c r="H50" s="53" t="s">
        <v>83</v>
      </c>
      <c r="I50" s="52">
        <f t="shared" si="0"/>
        <v>1.4068604755395364E-06</v>
      </c>
      <c r="J50" s="52">
        <f t="shared" si="1"/>
        <v>0.1646138575475774</v>
      </c>
      <c r="K50" s="52">
        <f t="shared" si="2"/>
        <v>2.3158872990978225E-07</v>
      </c>
    </row>
    <row r="51" spans="1:11" ht="12.75">
      <c r="A51" s="2" t="s">
        <v>10</v>
      </c>
      <c r="B51" s="3">
        <v>49</v>
      </c>
      <c r="C51" s="3">
        <v>97013.05900921437</v>
      </c>
      <c r="D51" s="3">
        <v>98223.53684861823</v>
      </c>
      <c r="F51" s="4"/>
      <c r="G51" s="47">
        <f t="shared" si="6"/>
        <v>47</v>
      </c>
      <c r="H51" s="53" t="s">
        <v>84</v>
      </c>
      <c r="I51" s="52">
        <f t="shared" si="0"/>
        <v>3.9204383969305926E-07</v>
      </c>
      <c r="J51" s="52">
        <f t="shared" si="1"/>
        <v>0.15828255533420904</v>
      </c>
      <c r="K51" s="52">
        <f t="shared" si="2"/>
        <v>6.205370074965243E-08</v>
      </c>
    </row>
    <row r="52" spans="1:11" ht="12.75">
      <c r="A52" s="2" t="s">
        <v>10</v>
      </c>
      <c r="B52" s="3">
        <v>50</v>
      </c>
      <c r="C52" s="3">
        <v>96790.70313770407</v>
      </c>
      <c r="D52" s="3">
        <v>98086.0229147948</v>
      </c>
      <c r="F52" s="4"/>
      <c r="G52" s="47">
        <f t="shared" si="6"/>
        <v>48</v>
      </c>
      <c r="H52" s="53" t="s">
        <v>85</v>
      </c>
      <c r="I52" s="52">
        <f t="shared" si="0"/>
        <v>9.783415380126146E-08</v>
      </c>
      <c r="J52" s="52">
        <f t="shared" si="1"/>
        <v>0.15219476474443175</v>
      </c>
      <c r="K52" s="52">
        <f t="shared" si="2"/>
        <v>1.488984602175354E-08</v>
      </c>
    </row>
    <row r="53" spans="1:11" ht="12.75">
      <c r="A53" s="2" t="s">
        <v>10</v>
      </c>
      <c r="B53" s="3">
        <v>51</v>
      </c>
      <c r="C53" s="3">
        <v>96547.5939286331</v>
      </c>
      <c r="D53" s="3">
        <v>97934.10728250437</v>
      </c>
      <c r="F53" s="4"/>
      <c r="G53" s="47">
        <f t="shared" si="6"/>
        <v>49</v>
      </c>
      <c r="H53" s="53" t="s">
        <v>86</v>
      </c>
      <c r="I53" s="52">
        <f t="shared" si="0"/>
        <v>2.1756737546858542E-08</v>
      </c>
      <c r="J53" s="52">
        <f t="shared" si="1"/>
        <v>0.14634111994656898</v>
      </c>
      <c r="K53" s="52">
        <f t="shared" si="2"/>
        <v>3.183905338990847E-09</v>
      </c>
    </row>
    <row r="54" spans="1:11" ht="12.75">
      <c r="A54" s="2" t="s">
        <v>10</v>
      </c>
      <c r="B54" s="3">
        <v>52</v>
      </c>
      <c r="C54" s="3">
        <v>96287.35278562628</v>
      </c>
      <c r="D54" s="3">
        <v>97768.69559596315</v>
      </c>
      <c r="F54" s="4"/>
      <c r="G54" s="47">
        <f t="shared" si="6"/>
        <v>50</v>
      </c>
      <c r="H54" s="53" t="s">
        <v>87</v>
      </c>
      <c r="I54" s="52">
        <f t="shared" si="0"/>
        <v>4.290492282876659E-09</v>
      </c>
      <c r="J54" s="52">
        <f t="shared" si="1"/>
        <v>0.1407126153332394</v>
      </c>
      <c r="K54" s="52">
        <f t="shared" si="2"/>
        <v>6.037263901906554E-10</v>
      </c>
    </row>
    <row r="55" spans="1:11" ht="12.75">
      <c r="A55" s="2" t="s">
        <v>10</v>
      </c>
      <c r="B55" s="3">
        <v>53</v>
      </c>
      <c r="C55" s="3">
        <v>95995.07637773962</v>
      </c>
      <c r="D55" s="3">
        <v>97587.53900220642</v>
      </c>
      <c r="F55" s="4"/>
      <c r="G55" s="47">
        <f t="shared" si="6"/>
        <v>51</v>
      </c>
      <c r="H55" s="53" t="s">
        <v>88</v>
      </c>
      <c r="I55" s="52">
        <f t="shared" si="0"/>
        <v>7.465696222105152E-10</v>
      </c>
      <c r="J55" s="52">
        <f t="shared" si="1"/>
        <v>0.13530059166657632</v>
      </c>
      <c r="K55" s="52">
        <f t="shared" si="2"/>
        <v>1.0101131160537506E-10</v>
      </c>
    </row>
    <row r="56" spans="1:11" ht="12.75">
      <c r="A56" s="2" t="s">
        <v>10</v>
      </c>
      <c r="B56" s="3">
        <v>54</v>
      </c>
      <c r="C56" s="3">
        <v>95677.84816848945</v>
      </c>
      <c r="D56" s="3">
        <v>97390.76739206394</v>
      </c>
      <c r="F56" s="4"/>
      <c r="G56" s="47">
        <f t="shared" si="6"/>
        <v>52</v>
      </c>
      <c r="H56" s="53" t="s">
        <v>89</v>
      </c>
      <c r="I56" s="52">
        <f t="shared" si="0"/>
        <v>1.1404365631044223E-10</v>
      </c>
      <c r="J56" s="52">
        <f t="shared" si="1"/>
        <v>0.1300967227563234</v>
      </c>
      <c r="K56" s="52">
        <f t="shared" si="2"/>
        <v>1.4836705937137035E-11</v>
      </c>
    </row>
    <row r="57" spans="1:11" ht="12.75">
      <c r="A57" s="2" t="s">
        <v>10</v>
      </c>
      <c r="B57" s="3">
        <v>55</v>
      </c>
      <c r="C57" s="3">
        <v>95324.7194096907</v>
      </c>
      <c r="D57" s="3">
        <v>97179.39923568527</v>
      </c>
      <c r="F57" s="4"/>
      <c r="G57" s="47">
        <f t="shared" si="6"/>
        <v>53</v>
      </c>
      <c r="H57" s="53" t="s">
        <v>90</v>
      </c>
      <c r="I57" s="52">
        <f t="shared" si="0"/>
        <v>1.521334341919459E-11</v>
      </c>
      <c r="J57" s="52">
        <f t="shared" si="1"/>
        <v>0.12509300265031092</v>
      </c>
      <c r="K57" s="52">
        <f t="shared" si="2"/>
        <v>1.903082808657399E-12</v>
      </c>
    </row>
    <row r="58" spans="1:11" ht="12.75">
      <c r="A58" s="2" t="s">
        <v>10</v>
      </c>
      <c r="B58" s="3">
        <v>56</v>
      </c>
      <c r="C58" s="3">
        <v>94932.105487858</v>
      </c>
      <c r="D58" s="3">
        <v>96950.83911944689</v>
      </c>
      <c r="F58" s="4"/>
      <c r="G58" s="47">
        <f t="shared" si="6"/>
        <v>54</v>
      </c>
      <c r="H58" s="53" t="s">
        <v>91</v>
      </c>
      <c r="I58" s="52">
        <f t="shared" si="0"/>
        <v>1.9551028278140527E-12</v>
      </c>
      <c r="J58" s="52">
        <f t="shared" si="1"/>
        <v>0.12028173331760666</v>
      </c>
      <c r="K58" s="52">
        <f t="shared" si="2"/>
        <v>2.3516315694362854E-13</v>
      </c>
    </row>
    <row r="59" spans="1:11" ht="12.75">
      <c r="A59" s="2" t="s">
        <v>10</v>
      </c>
      <c r="B59" s="3">
        <v>57</v>
      </c>
      <c r="C59" s="3">
        <v>94493.1299388716</v>
      </c>
      <c r="D59" s="3">
        <v>96695.53459676007</v>
      </c>
      <c r="F59" s="4"/>
      <c r="G59" s="47">
        <f t="shared" si="6"/>
        <v>55</v>
      </c>
      <c r="H59" s="53" t="s">
        <v>92</v>
      </c>
      <c r="I59" s="52">
        <f t="shared" si="0"/>
        <v>0</v>
      </c>
      <c r="J59" s="52">
        <f t="shared" si="1"/>
        <v>0.11565551280539103</v>
      </c>
      <c r="K59" s="52">
        <f t="shared" si="2"/>
        <v>0</v>
      </c>
    </row>
    <row r="60" spans="1:8" ht="12.75">
      <c r="A60" s="2" t="s">
        <v>10</v>
      </c>
      <c r="B60" s="3">
        <v>58</v>
      </c>
      <c r="C60" s="3">
        <v>94010.60833028915</v>
      </c>
      <c r="D60" s="3">
        <v>96419.06079033032</v>
      </c>
      <c r="F60" s="4"/>
      <c r="G60" s="20"/>
      <c r="H60" s="37"/>
    </row>
    <row r="61" spans="1:8" ht="12.75">
      <c r="A61" s="2" t="s">
        <v>10</v>
      </c>
      <c r="B61" s="3">
        <v>59</v>
      </c>
      <c r="C61" s="3">
        <v>93479.46437502644</v>
      </c>
      <c r="D61" s="3">
        <v>96115.97325787957</v>
      </c>
      <c r="F61" s="4"/>
      <c r="G61" s="20"/>
      <c r="H61" s="37"/>
    </row>
    <row r="62" spans="1:13" ht="12.75">
      <c r="A62" s="2" t="s">
        <v>10</v>
      </c>
      <c r="B62" s="3">
        <v>60</v>
      </c>
      <c r="C62" s="3">
        <v>92906.98211327412</v>
      </c>
      <c r="D62" s="3">
        <v>95789.48267527827</v>
      </c>
      <c r="F62" s="4"/>
      <c r="G62" s="20"/>
      <c r="H62" s="37"/>
      <c r="M62" s="37" t="s">
        <v>113</v>
      </c>
    </row>
    <row r="63" spans="1:8" ht="12.75">
      <c r="A63" s="2" t="s">
        <v>10</v>
      </c>
      <c r="B63" s="3">
        <v>61</v>
      </c>
      <c r="C63" s="3">
        <v>92284.2024563535</v>
      </c>
      <c r="D63" s="3">
        <v>95442.26400058209</v>
      </c>
      <c r="F63" s="4"/>
      <c r="G63" s="20" t="s">
        <v>109</v>
      </c>
      <c r="H63" s="37"/>
    </row>
    <row r="64" spans="1:14" ht="12.75">
      <c r="A64" s="2" t="s">
        <v>10</v>
      </c>
      <c r="B64" s="3">
        <v>62</v>
      </c>
      <c r="C64" s="3">
        <v>91606.23656300789</v>
      </c>
      <c r="D64" s="3">
        <v>95067.96521058309</v>
      </c>
      <c r="F64" s="4"/>
      <c r="G64" s="20"/>
      <c r="H64" s="67" t="s">
        <v>112</v>
      </c>
      <c r="M64" s="67" t="s">
        <v>115</v>
      </c>
      <c r="N64">
        <v>1.04</v>
      </c>
    </row>
    <row r="65" spans="1:16" ht="12.75">
      <c r="A65" s="2" t="s">
        <v>10</v>
      </c>
      <c r="B65" s="3">
        <v>63</v>
      </c>
      <c r="C65" s="3">
        <v>90868.06251603478</v>
      </c>
      <c r="D65" s="3">
        <v>94663.085006946</v>
      </c>
      <c r="F65" s="4"/>
      <c r="G65" s="54" t="s">
        <v>33</v>
      </c>
      <c r="H65" s="54" t="s">
        <v>110</v>
      </c>
      <c r="I65" s="54" t="s">
        <v>94</v>
      </c>
      <c r="J65" s="54" t="s">
        <v>107</v>
      </c>
      <c r="M65" s="54" t="s">
        <v>33</v>
      </c>
      <c r="N65" s="54" t="s">
        <v>94</v>
      </c>
      <c r="O65" s="54" t="s">
        <v>114</v>
      </c>
      <c r="P65" s="54" t="s">
        <v>107</v>
      </c>
    </row>
    <row r="66" spans="1:16" ht="12.75">
      <c r="A66" s="2" t="s">
        <v>10</v>
      </c>
      <c r="B66" s="3">
        <v>64</v>
      </c>
      <c r="C66" s="3">
        <v>90055.39672045139</v>
      </c>
      <c r="D66" s="3">
        <v>94215.95623111674</v>
      </c>
      <c r="F66" s="4"/>
      <c r="G66" s="47">
        <v>0</v>
      </c>
      <c r="H66" s="53">
        <f>C71/$C$71</f>
        <v>1</v>
      </c>
      <c r="I66" s="52">
        <f>1.04^(-G66)</f>
        <v>1</v>
      </c>
      <c r="J66" s="52">
        <f>H66*I66</f>
        <v>1</v>
      </c>
      <c r="M66" s="52">
        <v>8</v>
      </c>
      <c r="N66" s="52">
        <f>$N$64^-M66</f>
        <v>0.7306902050019838</v>
      </c>
      <c r="O66" s="52">
        <f>(C78-C79)/$C$71</f>
        <v>0.027645752947353823</v>
      </c>
      <c r="P66" s="52">
        <f>N66*O66</f>
        <v>0.02020048088853616</v>
      </c>
    </row>
    <row r="67" spans="1:16" ht="12.75">
      <c r="A67" s="2" t="s">
        <v>10</v>
      </c>
      <c r="B67" s="3">
        <v>65</v>
      </c>
      <c r="C67" s="3">
        <v>89171.8695271048</v>
      </c>
      <c r="D67" s="3">
        <v>93713.17089637027</v>
      </c>
      <c r="F67" s="4"/>
      <c r="G67" s="47">
        <v>1</v>
      </c>
      <c r="H67" s="53">
        <f aca="true" t="shared" si="7" ref="H67:H72">C72/$C$71</f>
        <v>0.9846224700000001</v>
      </c>
      <c r="I67" s="52">
        <f aca="true" t="shared" si="8" ref="I67:I72">1.04^(-G67)</f>
        <v>0.9615384615384615</v>
      </c>
      <c r="J67" s="52">
        <f aca="true" t="shared" si="9" ref="J67:J72">H67*I67</f>
        <v>0.9467523750000001</v>
      </c>
      <c r="M67" s="52">
        <v>9</v>
      </c>
      <c r="N67" s="52">
        <f aca="true" t="shared" si="10" ref="N67:N109">$N$64^-M67</f>
        <v>0.7025867355788304</v>
      </c>
      <c r="O67" s="52">
        <f aca="true" t="shared" si="11" ref="O67:O109">(C79-C80)/$C$71</f>
        <v>0.028797238028983867</v>
      </c>
      <c r="P67" s="52">
        <f aca="true" t="shared" si="12" ref="P67:P109">N67*O67</f>
        <v>0.020232557460470327</v>
      </c>
    </row>
    <row r="68" spans="1:28" ht="12.75">
      <c r="A68" s="2" t="s">
        <v>10</v>
      </c>
      <c r="B68" s="3">
        <v>66</v>
      </c>
      <c r="C68" s="3">
        <v>88189.9338679958</v>
      </c>
      <c r="D68" s="3">
        <v>93148.84611247138</v>
      </c>
      <c r="G68" s="47">
        <v>2</v>
      </c>
      <c r="H68" s="53">
        <f t="shared" si="7"/>
        <v>0.9680790598760036</v>
      </c>
      <c r="I68" s="52">
        <f t="shared" si="8"/>
        <v>0.9245562130177514</v>
      </c>
      <c r="J68" s="52">
        <f t="shared" si="9"/>
        <v>0.8950435095007429</v>
      </c>
      <c r="M68" s="52">
        <v>10</v>
      </c>
      <c r="N68" s="52">
        <f t="shared" si="10"/>
        <v>0.6755641688257985</v>
      </c>
      <c r="O68" s="52">
        <f t="shared" si="11"/>
        <v>0.031066185644465262</v>
      </c>
      <c r="P68" s="52">
        <f t="shared" si="12"/>
        <v>0.020987201883491128</v>
      </c>
      <c r="AB68" s="37"/>
    </row>
    <row r="69" spans="1:16" ht="12.75">
      <c r="A69" s="2" t="s">
        <v>10</v>
      </c>
      <c r="B69" s="3">
        <v>67</v>
      </c>
      <c r="C69" s="3">
        <v>87106.58402717985</v>
      </c>
      <c r="D69" s="3">
        <v>92533.56351882544</v>
      </c>
      <c r="G69" s="47">
        <v>3</v>
      </c>
      <c r="H69" s="53">
        <f t="shared" si="7"/>
        <v>0.9496763125833376</v>
      </c>
      <c r="I69" s="52">
        <f t="shared" si="8"/>
        <v>0.8889963586709149</v>
      </c>
      <c r="J69" s="52">
        <f t="shared" si="9"/>
        <v>0.8442587838026087</v>
      </c>
      <c r="M69" s="52">
        <v>11</v>
      </c>
      <c r="N69" s="52">
        <f t="shared" si="10"/>
        <v>0.6495809315632679</v>
      </c>
      <c r="O69" s="52">
        <f t="shared" si="11"/>
        <v>0.03372705221371787</v>
      </c>
      <c r="P69" s="52">
        <f t="shared" si="12"/>
        <v>0.02190844999586983</v>
      </c>
    </row>
    <row r="70" spans="1:16" ht="12.75">
      <c r="A70" s="2" t="s">
        <v>10</v>
      </c>
      <c r="B70" s="3">
        <v>68</v>
      </c>
      <c r="C70" s="3">
        <v>85911.6471968366</v>
      </c>
      <c r="D70" s="3">
        <v>91860.01726198572</v>
      </c>
      <c r="G70" s="47">
        <v>4</v>
      </c>
      <c r="H70" s="53">
        <f t="shared" si="7"/>
        <v>0.9293529830814499</v>
      </c>
      <c r="I70" s="52">
        <f t="shared" si="8"/>
        <v>0.8548041910297257</v>
      </c>
      <c r="J70" s="52">
        <f t="shared" si="9"/>
        <v>0.7944148248840012</v>
      </c>
      <c r="M70" s="52">
        <v>12</v>
      </c>
      <c r="N70" s="52">
        <f t="shared" si="10"/>
        <v>0.6245970495800651</v>
      </c>
      <c r="O70" s="52">
        <f t="shared" si="11"/>
        <v>0.03714608536507614</v>
      </c>
      <c r="P70" s="52">
        <f t="shared" si="12"/>
        <v>0.023201335322475793</v>
      </c>
    </row>
    <row r="71" spans="1:16" ht="12.75">
      <c r="A71" s="2" t="s">
        <v>10</v>
      </c>
      <c r="B71" s="3">
        <v>69</v>
      </c>
      <c r="C71" s="3">
        <v>84683.32542103983</v>
      </c>
      <c r="D71" s="3">
        <v>91164.79217474165</v>
      </c>
      <c r="G71" s="47">
        <v>5</v>
      </c>
      <c r="H71" s="53">
        <f t="shared" si="7"/>
        <v>0.9064535211206666</v>
      </c>
      <c r="I71" s="52">
        <f t="shared" si="8"/>
        <v>0.8219271067593515</v>
      </c>
      <c r="J71" s="52">
        <f t="shared" si="9"/>
        <v>0.7450387200265363</v>
      </c>
      <c r="M71" s="52">
        <v>13</v>
      </c>
      <c r="N71" s="52">
        <f t="shared" si="10"/>
        <v>0.600574086134678</v>
      </c>
      <c r="O71" s="52">
        <f t="shared" si="11"/>
        <v>0.04002756403119854</v>
      </c>
      <c r="P71" s="52">
        <f t="shared" si="12"/>
        <v>0.02403951768823437</v>
      </c>
    </row>
    <row r="72" spans="1:16" ht="12.75">
      <c r="A72" s="2" t="s">
        <v>10</v>
      </c>
      <c r="B72" s="3">
        <v>70</v>
      </c>
      <c r="C72" s="3">
        <v>83381.10504387804</v>
      </c>
      <c r="D72" s="3">
        <v>90419.79805132927</v>
      </c>
      <c r="G72" s="47">
        <v>6</v>
      </c>
      <c r="H72" s="53">
        <f t="shared" si="7"/>
        <v>0.8818373163644658</v>
      </c>
      <c r="I72" s="52">
        <f t="shared" si="8"/>
        <v>0.7903145257301457</v>
      </c>
      <c r="J72" s="52">
        <f t="shared" si="9"/>
        <v>0.6969288404537273</v>
      </c>
      <c r="M72" s="52">
        <v>14</v>
      </c>
      <c r="N72" s="52">
        <f t="shared" si="10"/>
        <v>0.5774750828218058</v>
      </c>
      <c r="O72" s="52">
        <f t="shared" si="11"/>
        <v>0.04243690484918177</v>
      </c>
      <c r="P72" s="52">
        <f t="shared" si="12"/>
        <v>0.024506255142482336</v>
      </c>
    </row>
    <row r="73" spans="1:16" ht="12.75">
      <c r="A73" s="2" t="s">
        <v>10</v>
      </c>
      <c r="B73" s="3">
        <v>71</v>
      </c>
      <c r="C73" s="3">
        <v>81980.15406077392</v>
      </c>
      <c r="D73" s="3">
        <v>89592.93341149534</v>
      </c>
      <c r="G73" s="20"/>
      <c r="H73" s="37"/>
      <c r="J73">
        <f>SUM(J66:J72)</f>
        <v>5.9224370536676165</v>
      </c>
      <c r="L73">
        <f>J73*N8</f>
        <v>2717.6238318376295</v>
      </c>
      <c r="M73" s="52">
        <v>15</v>
      </c>
      <c r="N73" s="52">
        <f t="shared" si="10"/>
        <v>0.5552645027132748</v>
      </c>
      <c r="O73" s="52">
        <f t="shared" si="11"/>
        <v>0.045299468266793715</v>
      </c>
      <c r="P73" s="52">
        <f t="shared" si="12"/>
        <v>0.025153186720336982</v>
      </c>
    </row>
    <row r="74" spans="1:16" ht="12.75">
      <c r="A74" s="2" t="s">
        <v>10</v>
      </c>
      <c r="B74" s="3">
        <v>72</v>
      </c>
      <c r="C74" s="3">
        <v>80421.74822314792</v>
      </c>
      <c r="D74" s="3">
        <v>88655.47058530948</v>
      </c>
      <c r="G74" s="20"/>
      <c r="H74" s="37"/>
      <c r="M74" s="52">
        <v>16</v>
      </c>
      <c r="N74" s="52">
        <f t="shared" si="10"/>
        <v>0.533908175685841</v>
      </c>
      <c r="O74" s="52">
        <f t="shared" si="11"/>
        <v>0.04760837781344688</v>
      </c>
      <c r="P74" s="52">
        <f t="shared" si="12"/>
        <v>0.025418502145739694</v>
      </c>
    </row>
    <row r="75" spans="1:16" ht="12.75">
      <c r="A75" s="2" t="s">
        <v>10</v>
      </c>
      <c r="B75" s="3">
        <v>73</v>
      </c>
      <c r="C75" s="3">
        <v>78700.70109730054</v>
      </c>
      <c r="D75" s="3">
        <v>87610.2881921569</v>
      </c>
      <c r="G75" s="20"/>
      <c r="H75" s="37"/>
      <c r="M75" s="52">
        <v>17</v>
      </c>
      <c r="N75" s="52">
        <f t="shared" si="10"/>
        <v>0.5133732458517702</v>
      </c>
      <c r="O75" s="52">
        <f t="shared" si="11"/>
        <v>0.0489102191568205</v>
      </c>
      <c r="P75" s="52">
        <f t="shared" si="12"/>
        <v>0.02510919796385837</v>
      </c>
    </row>
    <row r="76" spans="1:16" ht="12.75">
      <c r="A76" s="2" t="s">
        <v>10</v>
      </c>
      <c r="B76" s="3">
        <v>74</v>
      </c>
      <c r="C76" s="3">
        <v>76761.49850810881</v>
      </c>
      <c r="D76" s="3">
        <v>86417.79214376683</v>
      </c>
      <c r="G76" s="20"/>
      <c r="H76" s="37"/>
      <c r="M76" s="52">
        <v>18</v>
      </c>
      <c r="N76" s="52">
        <f t="shared" si="10"/>
        <v>0.4936281210113175</v>
      </c>
      <c r="O76" s="52">
        <f t="shared" si="11"/>
        <v>0.04996386753074357</v>
      </c>
      <c r="P76" s="52">
        <f t="shared" si="12"/>
        <v>0.024663570047659324</v>
      </c>
    </row>
    <row r="77" spans="1:16" ht="12.75">
      <c r="A77" s="2" t="s">
        <v>10</v>
      </c>
      <c r="B77" s="3">
        <v>75</v>
      </c>
      <c r="C77" s="3">
        <v>74676.91643010851</v>
      </c>
      <c r="D77" s="3">
        <v>85122.95979695991</v>
      </c>
      <c r="G77" s="20"/>
      <c r="H77" s="37"/>
      <c r="M77" s="52">
        <v>19</v>
      </c>
      <c r="N77" s="52">
        <f t="shared" si="10"/>
        <v>0.47464242404934376</v>
      </c>
      <c r="O77" s="52">
        <f t="shared" si="11"/>
        <v>0.05032769175804492</v>
      </c>
      <c r="P77" s="52">
        <f t="shared" si="12"/>
        <v>0.02388765761284662</v>
      </c>
    </row>
    <row r="78" spans="1:16" ht="12.75">
      <c r="A78" s="2" t="s">
        <v>10</v>
      </c>
      <c r="B78" s="3">
        <v>76</v>
      </c>
      <c r="C78" s="3">
        <v>72463.34924744055</v>
      </c>
      <c r="D78" s="3">
        <v>83703.12585213858</v>
      </c>
      <c r="G78" s="20"/>
      <c r="H78" s="37"/>
      <c r="M78" s="52">
        <v>20</v>
      </c>
      <c r="N78" s="52">
        <f t="shared" si="10"/>
        <v>0.45638694620129205</v>
      </c>
      <c r="O78" s="52">
        <f t="shared" si="11"/>
        <v>0.049724167342818315</v>
      </c>
      <c r="P78" s="52">
        <f t="shared" si="12"/>
        <v>0.022693460885990866</v>
      </c>
    </row>
    <row r="79" spans="1:16" ht="12.75">
      <c r="A79" s="2" t="s">
        <v>10</v>
      </c>
      <c r="B79" s="3">
        <v>77</v>
      </c>
      <c r="C79" s="3">
        <v>70122.21495409012</v>
      </c>
      <c r="D79" s="3">
        <v>82152.21658119331</v>
      </c>
      <c r="G79" s="20"/>
      <c r="H79" s="37"/>
      <c r="M79" s="52">
        <v>21</v>
      </c>
      <c r="N79" s="52">
        <f t="shared" si="10"/>
        <v>0.43883360211662686</v>
      </c>
      <c r="O79" s="52">
        <f t="shared" si="11"/>
        <v>0.048579861235551136</v>
      </c>
      <c r="P79" s="52">
        <f t="shared" si="12"/>
        <v>0.021318475496322792</v>
      </c>
    </row>
    <row r="80" spans="1:16" ht="12.75">
      <c r="A80" s="2" t="s">
        <v>10</v>
      </c>
      <c r="B80" s="3">
        <v>78</v>
      </c>
      <c r="C80" s="3">
        <v>67683.56907485453</v>
      </c>
      <c r="D80" s="3">
        <v>80475.98932624796</v>
      </c>
      <c r="G80" s="20"/>
      <c r="H80" s="37"/>
      <c r="M80" s="52">
        <v>22</v>
      </c>
      <c r="N80" s="52">
        <f t="shared" si="10"/>
        <v>0.4219553866506028</v>
      </c>
      <c r="O80" s="52">
        <f t="shared" si="11"/>
        <v>0.04639987754235912</v>
      </c>
      <c r="P80" s="52">
        <f t="shared" si="12"/>
        <v>0.019578678268926765</v>
      </c>
    </row>
    <row r="81" spans="1:16" ht="12.75">
      <c r="A81" s="2" t="s">
        <v>10</v>
      </c>
      <c r="B81" s="3">
        <v>79</v>
      </c>
      <c r="C81" s="3">
        <v>65052.78116633384</v>
      </c>
      <c r="D81" s="3">
        <v>78605.38289707164</v>
      </c>
      <c r="G81" s="20"/>
      <c r="H81" s="37"/>
      <c r="M81" s="52">
        <v>23</v>
      </c>
      <c r="N81" s="52">
        <f t="shared" si="10"/>
        <v>0.4057263333178873</v>
      </c>
      <c r="O81" s="52">
        <f t="shared" si="11"/>
        <v>0.04255719832823913</v>
      </c>
      <c r="P81" s="52">
        <f t="shared" si="12"/>
        <v>0.017266576033998584</v>
      </c>
    </row>
    <row r="82" spans="1:16" ht="12.75">
      <c r="A82" s="2" t="s">
        <v>10</v>
      </c>
      <c r="B82" s="3">
        <v>80</v>
      </c>
      <c r="C82" s="3">
        <v>62196.66222822717</v>
      </c>
      <c r="D82" s="3">
        <v>76492.32242667851</v>
      </c>
      <c r="G82" s="20"/>
      <c r="H82" s="37"/>
      <c r="M82" s="52">
        <v>24</v>
      </c>
      <c r="N82" s="52">
        <f t="shared" si="10"/>
        <v>0.3901214743441224</v>
      </c>
      <c r="O82" s="52">
        <f t="shared" si="11"/>
        <v>0.038286290870631255</v>
      </c>
      <c r="P82" s="52">
        <f t="shared" si="12"/>
        <v>0.01493630424161858</v>
      </c>
    </row>
    <row r="83" spans="1:16" ht="12.75">
      <c r="A83" s="2" t="s">
        <v>10</v>
      </c>
      <c r="B83" s="3">
        <v>81</v>
      </c>
      <c r="C83" s="3">
        <v>59051.0081931387</v>
      </c>
      <c r="D83" s="3">
        <v>74094.07623486902</v>
      </c>
      <c r="G83" s="20"/>
      <c r="H83" s="37"/>
      <c r="M83" s="52">
        <v>25</v>
      </c>
      <c r="N83" s="52">
        <f t="shared" si="10"/>
        <v>0.37511680225396377</v>
      </c>
      <c r="O83" s="52">
        <f t="shared" si="11"/>
        <v>0.033516405133639966</v>
      </c>
      <c r="P83" s="52">
        <f t="shared" si="12"/>
        <v>0.012572566716779358</v>
      </c>
    </row>
    <row r="84" spans="1:16" ht="12.75">
      <c r="A84" s="2" t="s">
        <v>10</v>
      </c>
      <c r="B84" s="3">
        <v>82</v>
      </c>
      <c r="C84" s="3">
        <v>55661.34096247321</v>
      </c>
      <c r="D84" s="3">
        <v>71379.09812430732</v>
      </c>
      <c r="G84" s="20"/>
      <c r="H84" s="37"/>
      <c r="M84" s="52">
        <v>26</v>
      </c>
      <c r="N84" s="52">
        <f t="shared" si="10"/>
        <v>0.3606892329365037</v>
      </c>
      <c r="O84" s="52">
        <f t="shared" si="11"/>
        <v>0.02762173972291003</v>
      </c>
      <c r="P84" s="52">
        <f t="shared" si="12"/>
        <v>0.009962864113028172</v>
      </c>
    </row>
    <row r="85" spans="1:16" ht="12.75">
      <c r="A85" s="2" t="s">
        <v>10</v>
      </c>
      <c r="B85" s="3">
        <v>83</v>
      </c>
      <c r="C85" s="3">
        <v>52067.642739268245</v>
      </c>
      <c r="D85" s="3">
        <v>68356.8285927162</v>
      </c>
      <c r="G85" s="20"/>
      <c r="H85" s="37"/>
      <c r="M85" s="52">
        <v>27</v>
      </c>
      <c r="N85" s="52">
        <f t="shared" si="10"/>
        <v>0.3468165701312535</v>
      </c>
      <c r="O85" s="52">
        <f t="shared" si="11"/>
        <v>0.02165865849077445</v>
      </c>
      <c r="P85" s="52">
        <f t="shared" si="12"/>
        <v>0.007511581651414546</v>
      </c>
    </row>
    <row r="86" spans="1:16" ht="12.75">
      <c r="A86" s="2" t="s">
        <v>10</v>
      </c>
      <c r="B86" s="3">
        <v>84</v>
      </c>
      <c r="C86" s="3">
        <v>48231.533126631286</v>
      </c>
      <c r="D86" s="3">
        <v>64959.05057584064</v>
      </c>
      <c r="G86" s="20"/>
      <c r="H86" s="37"/>
      <c r="M86" s="52">
        <v>28</v>
      </c>
      <c r="N86" s="52">
        <f t="shared" si="10"/>
        <v>0.3334774712800514</v>
      </c>
      <c r="O86" s="52">
        <f t="shared" si="11"/>
        <v>0.017415427262792042</v>
      </c>
      <c r="P86" s="52">
        <f t="shared" si="12"/>
        <v>0.005807652644857557</v>
      </c>
    </row>
    <row r="87" spans="1:16" ht="12.75">
      <c r="A87" s="2" t="s">
        <v>10</v>
      </c>
      <c r="B87" s="3">
        <v>85</v>
      </c>
      <c r="C87" s="3">
        <v>44199.89737548735</v>
      </c>
      <c r="D87" s="3">
        <v>61243.79497942562</v>
      </c>
      <c r="G87" s="20"/>
      <c r="H87" s="37"/>
      <c r="M87" s="52">
        <v>29</v>
      </c>
      <c r="N87" s="52">
        <f t="shared" si="10"/>
        <v>0.3206514146923571</v>
      </c>
      <c r="O87" s="52">
        <f t="shared" si="11"/>
        <v>0.013974417565258081</v>
      </c>
      <c r="P87" s="52">
        <f t="shared" si="12"/>
        <v>0.004480916761801728</v>
      </c>
    </row>
    <row r="88" spans="1:16" ht="12.75">
      <c r="A88" s="2" t="s">
        <v>10</v>
      </c>
      <c r="B88" s="3">
        <v>86</v>
      </c>
      <c r="C88" s="3">
        <v>40058.017370215945</v>
      </c>
      <c r="D88" s="3">
        <v>57259.03788945352</v>
      </c>
      <c r="G88" s="20"/>
      <c r="H88" s="37"/>
      <c r="M88" s="52">
        <v>30</v>
      </c>
      <c r="N88" s="52">
        <f t="shared" si="10"/>
        <v>0.30831866797342034</v>
      </c>
      <c r="O88" s="52">
        <f t="shared" si="11"/>
        <v>0.010846003415862938</v>
      </c>
      <c r="P88" s="52">
        <f t="shared" si="12"/>
        <v>0.003344025326014028</v>
      </c>
    </row>
    <row r="89" spans="1:16" ht="12.75">
      <c r="A89" s="2" t="s">
        <v>10</v>
      </c>
      <c r="B89" s="3">
        <v>87</v>
      </c>
      <c r="C89" s="3">
        <v>35826.91091681626</v>
      </c>
      <c r="D89" s="3">
        <v>53004.11706611709</v>
      </c>
      <c r="G89" s="20"/>
      <c r="H89" s="37"/>
      <c r="M89" s="52">
        <v>31</v>
      </c>
      <c r="N89" s="52">
        <f t="shared" si="10"/>
        <v>0.29646025766675027</v>
      </c>
      <c r="O89" s="52">
        <f t="shared" si="11"/>
        <v>0.00794056035440197</v>
      </c>
      <c r="P89" s="52">
        <f t="shared" si="12"/>
        <v>0.00235406056868439</v>
      </c>
    </row>
    <row r="90" spans="1:16" ht="12.75">
      <c r="A90" s="2" t="s">
        <v>10</v>
      </c>
      <c r="B90" s="3">
        <v>88</v>
      </c>
      <c r="C90" s="3">
        <v>31564.99461797996</v>
      </c>
      <c r="D90" s="3">
        <v>48486.90744430359</v>
      </c>
      <c r="G90" s="20"/>
      <c r="H90" s="37"/>
      <c r="M90" s="52">
        <v>32</v>
      </c>
      <c r="N90" s="52">
        <f t="shared" si="10"/>
        <v>0.28505794006418295</v>
      </c>
      <c r="O90" s="52">
        <f t="shared" si="11"/>
        <v>0.005495726634299993</v>
      </c>
      <c r="P90" s="52">
        <f t="shared" si="12"/>
        <v>0.0015666005135294213</v>
      </c>
    </row>
    <row r="91" spans="1:16" ht="12.75">
      <c r="A91" s="2" t="s">
        <v>10</v>
      </c>
      <c r="B91" s="3">
        <v>89</v>
      </c>
      <c r="C91" s="3">
        <v>27354.186773597834</v>
      </c>
      <c r="D91" s="3">
        <v>43736.01527705747</v>
      </c>
      <c r="G91" s="20"/>
      <c r="H91" s="37"/>
      <c r="M91" s="52">
        <v>33</v>
      </c>
      <c r="N91" s="52">
        <f t="shared" si="10"/>
        <v>0.27409417313863743</v>
      </c>
      <c r="O91" s="52">
        <f t="shared" si="11"/>
        <v>0.0035548373478504983</v>
      </c>
      <c r="P91" s="52">
        <f t="shared" si="12"/>
        <v>0.0009743602035014292</v>
      </c>
    </row>
    <row r="92" spans="1:16" ht="12.75">
      <c r="A92" s="2" t="s">
        <v>10</v>
      </c>
      <c r="B92" s="3">
        <v>90</v>
      </c>
      <c r="C92" s="3">
        <v>23240.2825756787</v>
      </c>
      <c r="D92" s="3">
        <v>38817.76127862377</v>
      </c>
      <c r="G92" s="20"/>
      <c r="H92" s="37"/>
      <c r="M92" s="52">
        <v>34</v>
      </c>
      <c r="N92" s="52">
        <f t="shared" si="10"/>
        <v>0.26355208955638215</v>
      </c>
      <c r="O92" s="52">
        <f t="shared" si="11"/>
        <v>0.002276126185476685</v>
      </c>
      <c r="P92" s="52">
        <f t="shared" si="12"/>
        <v>0.0005998778122763778</v>
      </c>
    </row>
    <row r="93" spans="1:16" ht="12.75">
      <c r="A93" s="2" t="s">
        <v>10</v>
      </c>
      <c r="B93" s="3">
        <v>91</v>
      </c>
      <c r="C93" s="3">
        <v>19310.986646262703</v>
      </c>
      <c r="D93" s="3">
        <v>33863.19964389516</v>
      </c>
      <c r="G93" s="20"/>
      <c r="H93" s="37"/>
      <c r="M93" s="52">
        <v>35</v>
      </c>
      <c r="N93" s="52">
        <f t="shared" si="10"/>
        <v>0.2534154707272905</v>
      </c>
      <c r="O93" s="52">
        <f t="shared" si="11"/>
        <v>0.0013709569640516664</v>
      </c>
      <c r="P93" s="52">
        <f t="shared" si="12"/>
        <v>0.0003474217043920101</v>
      </c>
    </row>
    <row r="94" spans="1:16" ht="12.75">
      <c r="A94" s="2" t="s">
        <v>10</v>
      </c>
      <c r="B94" s="3">
        <v>92</v>
      </c>
      <c r="C94" s="3">
        <v>15707.101571224697</v>
      </c>
      <c r="D94" s="3">
        <v>28989.189063366175</v>
      </c>
      <c r="G94" s="20"/>
      <c r="H94" s="37"/>
      <c r="M94" s="52">
        <v>36</v>
      </c>
      <c r="N94" s="52">
        <f t="shared" si="10"/>
        <v>0.24366872185316396</v>
      </c>
      <c r="O94" s="52">
        <f t="shared" si="11"/>
        <v>0.0007731070569025092</v>
      </c>
      <c r="P94" s="52">
        <f t="shared" si="12"/>
        <v>0.0001883820084110957</v>
      </c>
    </row>
    <row r="95" spans="1:16" ht="12.75">
      <c r="A95" s="2" t="s">
        <v>10</v>
      </c>
      <c r="B95" s="3">
        <v>93</v>
      </c>
      <c r="C95" s="3">
        <v>12464.891142262444</v>
      </c>
      <c r="D95" s="3">
        <v>24251.647654415214</v>
      </c>
      <c r="G95" s="20"/>
      <c r="H95" s="37"/>
      <c r="M95" s="52">
        <v>37</v>
      </c>
      <c r="N95" s="52">
        <f t="shared" si="10"/>
        <v>0.23429684793573452</v>
      </c>
      <c r="O95" s="52">
        <f t="shared" si="11"/>
        <v>0.00040619221885945285</v>
      </c>
      <c r="P95" s="52">
        <f t="shared" si="12"/>
        <v>9.516955653479183E-05</v>
      </c>
    </row>
    <row r="96" spans="1:16" ht="12.75">
      <c r="A96" s="2" t="s">
        <v>10</v>
      </c>
      <c r="B96" s="3">
        <v>94</v>
      </c>
      <c r="C96" s="3">
        <v>9626.610499387001</v>
      </c>
      <c r="D96" s="3">
        <v>19793.56863799126</v>
      </c>
      <c r="G96" s="20"/>
      <c r="H96" s="37"/>
      <c r="M96" s="52">
        <v>38</v>
      </c>
      <c r="N96" s="52">
        <f t="shared" si="10"/>
        <v>0.22528543070743706</v>
      </c>
      <c r="O96" s="52">
        <f t="shared" si="11"/>
        <v>0.00019786149446194556</v>
      </c>
      <c r="P96" s="52">
        <f t="shared" si="12"/>
        <v>4.457531200027658E-05</v>
      </c>
    </row>
    <row r="97" spans="1:16" ht="12.75">
      <c r="A97" s="2" t="s">
        <v>10</v>
      </c>
      <c r="B97" s="3">
        <v>95</v>
      </c>
      <c r="C97" s="3">
        <v>7287.509725736549</v>
      </c>
      <c r="D97" s="3">
        <v>15859.30630160289</v>
      </c>
      <c r="G97" s="20"/>
      <c r="H97" s="37"/>
      <c r="M97" s="52">
        <v>39</v>
      </c>
      <c r="N97" s="52">
        <f t="shared" si="10"/>
        <v>0.21662060644945874</v>
      </c>
      <c r="O97" s="52">
        <f t="shared" si="11"/>
        <v>8.891338958209845E-05</v>
      </c>
      <c r="P97" s="52">
        <f t="shared" si="12"/>
        <v>1.9260472372751153E-05</v>
      </c>
    </row>
    <row r="98" spans="1:16" ht="12.75">
      <c r="A98" s="2" t="s">
        <v>10</v>
      </c>
      <c r="B98" s="3">
        <v>96</v>
      </c>
      <c r="C98" s="3">
        <v>5453.382500579129</v>
      </c>
      <c r="D98" s="3">
        <v>12568.196062525425</v>
      </c>
      <c r="G98" s="20"/>
      <c r="H98" s="37"/>
      <c r="M98" s="52">
        <v>40</v>
      </c>
      <c r="N98" s="52">
        <f t="shared" si="10"/>
        <v>0.20828904466294101</v>
      </c>
      <c r="O98" s="52">
        <f t="shared" si="11"/>
        <v>3.667626927517226E-05</v>
      </c>
      <c r="P98" s="52">
        <f t="shared" si="12"/>
        <v>7.639265089126407E-06</v>
      </c>
    </row>
    <row r="99" spans="1:16" ht="12.75">
      <c r="A99" s="2" t="s">
        <v>10</v>
      </c>
      <c r="B99" s="3">
        <v>97</v>
      </c>
      <c r="C99" s="3">
        <v>3978.586206337661</v>
      </c>
      <c r="D99" s="3">
        <v>9801.191820592756</v>
      </c>
      <c r="G99" s="20"/>
      <c r="H99" s="37"/>
      <c r="M99" s="52">
        <v>41</v>
      </c>
      <c r="N99" s="52">
        <f t="shared" si="10"/>
        <v>0.2002779275605202</v>
      </c>
      <c r="O99" s="52">
        <f t="shared" si="11"/>
        <v>1.3818016514033675E-05</v>
      </c>
      <c r="P99" s="52">
        <f t="shared" si="12"/>
        <v>2.7674437104277084E-06</v>
      </c>
    </row>
    <row r="100" spans="1:16" ht="12.75">
      <c r="A100" s="2" t="s">
        <v>10</v>
      </c>
      <c r="B100" s="3">
        <v>98</v>
      </c>
      <c r="C100" s="3">
        <v>2795.186056089416</v>
      </c>
      <c r="D100" s="3">
        <v>7377.2726950985925</v>
      </c>
      <c r="G100" s="20"/>
      <c r="H100" s="37"/>
      <c r="M100" s="52">
        <v>42</v>
      </c>
      <c r="N100" s="52">
        <f t="shared" si="10"/>
        <v>0.19257493034665407</v>
      </c>
      <c r="O100" s="52">
        <f t="shared" si="11"/>
        <v>4.731411959957592E-06</v>
      </c>
      <c r="P100" s="52">
        <f t="shared" si="12"/>
        <v>9.111513286301593E-07</v>
      </c>
    </row>
    <row r="101" spans="1:16" ht="12.75">
      <c r="A101" s="2" t="s">
        <v>10</v>
      </c>
      <c r="B101" s="3">
        <v>99</v>
      </c>
      <c r="C101" s="3">
        <v>1876.7104193061853</v>
      </c>
      <c r="D101" s="3">
        <v>5306.574129720338</v>
      </c>
      <c r="G101" s="20"/>
      <c r="H101" s="37"/>
      <c r="M101" s="52">
        <v>43</v>
      </c>
      <c r="N101" s="52">
        <f t="shared" si="10"/>
        <v>0.18516820225639813</v>
      </c>
      <c r="O101" s="52">
        <f t="shared" si="11"/>
        <v>1.4651164403671734E-06</v>
      </c>
      <c r="P101" s="52">
        <f t="shared" si="12"/>
        <v>2.712929773590828E-07</v>
      </c>
    </row>
    <row r="102" spans="1:16" ht="12.75">
      <c r="A102" s="2" t="s">
        <v>10</v>
      </c>
      <c r="B102" s="3">
        <v>100</v>
      </c>
      <c r="C102" s="3">
        <v>1204.2773627889558</v>
      </c>
      <c r="D102" s="3">
        <v>3640.4578533406298</v>
      </c>
      <c r="G102" s="20"/>
      <c r="H102" s="37"/>
      <c r="M102" s="52">
        <v>44</v>
      </c>
      <c r="N102" s="52">
        <f t="shared" si="10"/>
        <v>0.17804634832345972</v>
      </c>
      <c r="O102" s="52">
        <f t="shared" si="11"/>
        <v>4.0827778224325553E-07</v>
      </c>
      <c r="P102" s="52">
        <f t="shared" si="12"/>
        <v>7.269236823001231E-08</v>
      </c>
    </row>
    <row r="103" spans="1:16" ht="12.75">
      <c r="A103" s="2" t="s">
        <v>10</v>
      </c>
      <c r="B103" s="3">
        <v>101</v>
      </c>
      <c r="C103" s="3">
        <v>738.8809557914535</v>
      </c>
      <c r="D103" s="3">
        <v>2396.962418925768</v>
      </c>
      <c r="G103" s="20"/>
      <c r="H103" s="37"/>
      <c r="M103" s="52">
        <v>45</v>
      </c>
      <c r="N103" s="52">
        <f t="shared" si="10"/>
        <v>0.17119841184948048</v>
      </c>
      <c r="O103" s="52">
        <f t="shared" si="11"/>
        <v>1.0188531816466584E-07</v>
      </c>
      <c r="P103" s="52">
        <f t="shared" si="12"/>
        <v>1.7442604660569816E-08</v>
      </c>
    </row>
    <row r="104" spans="1:16" ht="12.75">
      <c r="A104" s="2" t="s">
        <v>10</v>
      </c>
      <c r="B104" s="3">
        <v>102</v>
      </c>
      <c r="C104" s="3">
        <v>437.8455078445636</v>
      </c>
      <c r="D104" s="3">
        <v>1539.4177373170107</v>
      </c>
      <c r="G104" s="20"/>
      <c r="H104" s="37"/>
      <c r="M104" s="52">
        <v>46</v>
      </c>
      <c r="N104" s="52">
        <f t="shared" si="10"/>
        <v>0.1646138575475774</v>
      </c>
      <c r="O104" s="52">
        <f t="shared" si="11"/>
        <v>2.2657651147980108E-08</v>
      </c>
      <c r="P104" s="52">
        <f t="shared" si="12"/>
        <v>3.729763358436301E-09</v>
      </c>
    </row>
    <row r="105" spans="1:16" ht="12.75">
      <c r="A105" s="2" t="s">
        <v>10</v>
      </c>
      <c r="B105" s="3">
        <v>103</v>
      </c>
      <c r="C105" s="3">
        <v>245.0955733804914</v>
      </c>
      <c r="D105" s="3">
        <v>941.3161228755463</v>
      </c>
      <c r="G105" s="20"/>
      <c r="H105" s="37"/>
      <c r="M105" s="52">
        <v>47</v>
      </c>
      <c r="N105" s="52">
        <f t="shared" si="10"/>
        <v>0.15828255533420904</v>
      </c>
      <c r="O105" s="52">
        <f t="shared" si="11"/>
        <v>4.468155080197519E-09</v>
      </c>
      <c r="P105" s="52">
        <f t="shared" si="12"/>
        <v>7.072310037231911E-10</v>
      </c>
    </row>
    <row r="106" spans="1:16" ht="12.75">
      <c r="A106" s="2" t="s">
        <v>10</v>
      </c>
      <c r="B106" s="3">
        <v>104</v>
      </c>
      <c r="C106" s="3">
        <v>128.99837865546334</v>
      </c>
      <c r="D106" s="3">
        <v>545.8024803424174</v>
      </c>
      <c r="G106" s="20"/>
      <c r="H106" s="37"/>
      <c r="M106" s="52">
        <v>48</v>
      </c>
      <c r="N106" s="52">
        <f t="shared" si="10"/>
        <v>0.15219476474443175</v>
      </c>
      <c r="O106" s="52">
        <f t="shared" si="11"/>
        <v>7.774839412983399E-10</v>
      </c>
      <c r="P106" s="52">
        <f t="shared" si="12"/>
        <v>1.183289855384744E-10</v>
      </c>
    </row>
    <row r="107" spans="1:16" ht="12.75">
      <c r="A107" s="2" t="s">
        <v>10</v>
      </c>
      <c r="B107" s="3">
        <v>105</v>
      </c>
      <c r="C107" s="3">
        <v>63.52910217048579</v>
      </c>
      <c r="D107" s="3">
        <v>298.8451914927883</v>
      </c>
      <c r="G107" s="20"/>
      <c r="H107" s="37"/>
      <c r="M107" s="52">
        <v>49</v>
      </c>
      <c r="N107" s="52">
        <f t="shared" si="10"/>
        <v>0.14634111994656898</v>
      </c>
      <c r="O107" s="52">
        <f t="shared" si="11"/>
        <v>1.1876603166062638E-10</v>
      </c>
      <c r="P107" s="52">
        <f t="shared" si="12"/>
        <v>1.7380354084825733E-11</v>
      </c>
    </row>
    <row r="108" spans="1:16" ht="12.75">
      <c r="A108" s="2" t="s">
        <v>10</v>
      </c>
      <c r="B108" s="3">
        <v>106</v>
      </c>
      <c r="C108" s="3">
        <v>29.131394317316513</v>
      </c>
      <c r="D108" s="3">
        <v>153.8579753903284</v>
      </c>
      <c r="G108" s="20"/>
      <c r="H108" s="37"/>
      <c r="M108" s="52">
        <v>50</v>
      </c>
      <c r="N108" s="52">
        <f t="shared" si="10"/>
        <v>0.1407126153332394</v>
      </c>
      <c r="O108" s="52">
        <f t="shared" si="11"/>
        <v>1.5843304964456904E-11</v>
      </c>
      <c r="P108" s="52">
        <f t="shared" si="12"/>
        <v>2.2293528770708265E-12</v>
      </c>
    </row>
    <row r="109" spans="1:16" ht="12.75">
      <c r="A109" s="2" t="s">
        <v>10</v>
      </c>
      <c r="B109" s="3">
        <v>107</v>
      </c>
      <c r="C109" s="3">
        <v>12.375824993502304</v>
      </c>
      <c r="D109" s="3">
        <v>74.1616227593858</v>
      </c>
      <c r="G109" s="20"/>
      <c r="H109" s="37"/>
      <c r="M109" s="52">
        <v>51</v>
      </c>
      <c r="N109" s="52">
        <f t="shared" si="10"/>
        <v>0.13530059166657632</v>
      </c>
      <c r="O109" s="52">
        <f t="shared" si="11"/>
        <v>2.036060679393378E-12</v>
      </c>
      <c r="P109" s="52">
        <f t="shared" si="12"/>
        <v>2.754802145909754E-13</v>
      </c>
    </row>
    <row r="110" spans="1:16" ht="12.75">
      <c r="A110" s="2" t="s">
        <v>10</v>
      </c>
      <c r="B110" s="3">
        <v>108</v>
      </c>
      <c r="C110" s="3">
        <v>4.846343489233768</v>
      </c>
      <c r="D110" s="3">
        <v>33.321734485065576</v>
      </c>
      <c r="G110" s="20"/>
      <c r="H110" s="37"/>
      <c r="P110" s="71">
        <f>10000*SUM(P66:P109)</f>
        <v>4249.824070277433</v>
      </c>
    </row>
    <row r="111" spans="1:8" ht="12.75">
      <c r="A111" s="2" t="s">
        <v>10</v>
      </c>
      <c r="B111" s="3">
        <v>109</v>
      </c>
      <c r="C111" s="3">
        <v>1.7404750429746707</v>
      </c>
      <c r="D111" s="3">
        <v>13.894829396492804</v>
      </c>
      <c r="G111" s="20"/>
      <c r="H111" s="37"/>
    </row>
    <row r="112" spans="1:8" ht="12.75">
      <c r="A112" s="2" t="s">
        <v>10</v>
      </c>
      <c r="B112" s="3">
        <v>110</v>
      </c>
      <c r="C112" s="3">
        <v>0.5703194538434547</v>
      </c>
      <c r="D112" s="3">
        <v>5.353403482536391</v>
      </c>
      <c r="G112" s="20"/>
      <c r="H112" s="37"/>
    </row>
    <row r="113" spans="1:8" ht="12.75">
      <c r="A113" s="2" t="s">
        <v>10</v>
      </c>
      <c r="B113" s="3">
        <v>111</v>
      </c>
      <c r="C113" s="3">
        <v>0.1696477551373661</v>
      </c>
      <c r="D113" s="3">
        <v>1.8972301875344844</v>
      </c>
      <c r="G113" s="20"/>
      <c r="H113" s="37"/>
    </row>
    <row r="114" spans="1:8" ht="12.75">
      <c r="A114" s="2" t="s">
        <v>10</v>
      </c>
      <c r="B114" s="3">
        <v>112</v>
      </c>
      <c r="C114" s="3">
        <v>0.045576822838037274</v>
      </c>
      <c r="D114" s="3">
        <v>0.6156945475647252</v>
      </c>
      <c r="G114" s="20"/>
      <c r="H114" s="37"/>
    </row>
    <row r="115" spans="1:8" ht="12.75">
      <c r="A115" s="2" t="s">
        <v>10</v>
      </c>
      <c r="B115" s="3">
        <v>113</v>
      </c>
      <c r="C115" s="3">
        <v>0.011002502542151234</v>
      </c>
      <c r="D115" s="3">
        <v>0.18212651075365965</v>
      </c>
      <c r="G115" s="20"/>
      <c r="H115" s="37"/>
    </row>
    <row r="116" spans="1:8" ht="12.75">
      <c r="A116" s="2" t="s">
        <v>10</v>
      </c>
      <c r="B116" s="3">
        <v>114</v>
      </c>
      <c r="C116" s="3">
        <v>0.002374514988386657</v>
      </c>
      <c r="D116" s="3">
        <v>0.048876463015335714</v>
      </c>
      <c r="G116" s="20"/>
      <c r="H116" s="37"/>
    </row>
    <row r="117" spans="1:8" ht="12.75">
      <c r="A117" s="2" t="s">
        <v>10</v>
      </c>
      <c r="B117" s="3">
        <v>115</v>
      </c>
      <c r="C117" s="3">
        <v>0.00045578974294586104</v>
      </c>
      <c r="D117" s="3">
        <v>0.011841902852749735</v>
      </c>
      <c r="G117" s="20"/>
      <c r="H117" s="37"/>
    </row>
    <row r="118" spans="1:8" ht="12.75">
      <c r="A118" s="2" t="s">
        <v>10</v>
      </c>
      <c r="B118" s="3">
        <v>116</v>
      </c>
      <c r="C118" s="3">
        <v>7.741151225782221E-05</v>
      </c>
      <c r="D118" s="3">
        <v>0.0025768817830115116</v>
      </c>
      <c r="G118" s="20"/>
      <c r="H118" s="37"/>
    </row>
    <row r="119" spans="1:8" ht="12.75">
      <c r="A119" s="2" t="s">
        <v>10</v>
      </c>
      <c r="B119" s="3">
        <v>117</v>
      </c>
      <c r="C119" s="3">
        <v>1.1571586647222276E-05</v>
      </c>
      <c r="D119" s="3">
        <v>0.0005008421248944898</v>
      </c>
      <c r="G119" s="20"/>
      <c r="H119" s="37"/>
    </row>
    <row r="120" spans="1:8" ht="12.75">
      <c r="A120" s="2" t="s">
        <v>10</v>
      </c>
      <c r="B120" s="3">
        <v>118</v>
      </c>
      <c r="C120" s="3">
        <v>1.5140841391399328E-06</v>
      </c>
      <c r="D120" s="3">
        <v>8.641423343556923E-05</v>
      </c>
      <c r="G120" s="20"/>
      <c r="H120" s="37"/>
    </row>
    <row r="121" spans="1:8" ht="12.75">
      <c r="A121" s="2" t="s">
        <v>10</v>
      </c>
      <c r="B121" s="3">
        <v>119</v>
      </c>
      <c r="C121" s="3">
        <v>1.7242038909005288E-07</v>
      </c>
      <c r="D121" s="3">
        <v>1.3144634963212638E-05</v>
      </c>
      <c r="G121" s="20"/>
      <c r="H121" s="37"/>
    </row>
    <row r="122" spans="1:8" ht="12.75">
      <c r="A122" s="2" t="s">
        <v>10</v>
      </c>
      <c r="B122" s="3">
        <v>120</v>
      </c>
      <c r="C122" s="3">
        <v>0</v>
      </c>
      <c r="D122" s="3">
        <v>0</v>
      </c>
      <c r="G122" s="20"/>
      <c r="H122" s="37"/>
    </row>
    <row r="123" spans="7:8" ht="12.75">
      <c r="G123" s="20"/>
      <c r="H123" s="37"/>
    </row>
    <row r="124" spans="7:8" ht="12.75">
      <c r="G124" s="20"/>
      <c r="H124" s="37"/>
    </row>
    <row r="125" spans="7:8" ht="12.75">
      <c r="G125" s="20"/>
      <c r="H125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36">
      <selection activeCell="S12" sqref="S12"/>
    </sheetView>
  </sheetViews>
  <sheetFormatPr defaultColWidth="9.140625" defaultRowHeight="12.75"/>
  <cols>
    <col min="1" max="3" width="9.140625" style="6" customWidth="1"/>
    <col min="4" max="4" width="12.7109375" style="6" customWidth="1"/>
  </cols>
  <sheetData>
    <row r="1" spans="1:6" ht="15">
      <c r="A1" s="1" t="s">
        <v>6</v>
      </c>
      <c r="B1" s="1" t="s">
        <v>7</v>
      </c>
      <c r="C1" s="1" t="s">
        <v>8</v>
      </c>
      <c r="D1" s="1" t="s">
        <v>9</v>
      </c>
      <c r="F1" s="7" t="s">
        <v>31</v>
      </c>
    </row>
    <row r="2" spans="1:6" ht="12.75">
      <c r="A2" s="2" t="s">
        <v>10</v>
      </c>
      <c r="B2" s="3">
        <v>0</v>
      </c>
      <c r="C2" s="3">
        <v>100000</v>
      </c>
      <c r="D2" s="3">
        <v>100000</v>
      </c>
      <c r="F2" s="6"/>
    </row>
    <row r="3" spans="1:6" ht="12.75">
      <c r="A3" s="2" t="s">
        <v>10</v>
      </c>
      <c r="B3" s="3">
        <v>1</v>
      </c>
      <c r="C3" s="3">
        <v>99676.80799999999</v>
      </c>
      <c r="D3" s="3">
        <v>99725.837</v>
      </c>
      <c r="F3" s="6" t="s">
        <v>0</v>
      </c>
    </row>
    <row r="4" spans="1:6" ht="12.75">
      <c r="A4" s="2" t="s">
        <v>10</v>
      </c>
      <c r="B4" s="3">
        <v>2</v>
      </c>
      <c r="C4" s="3">
        <v>99659.35259738303</v>
      </c>
      <c r="D4" s="3">
        <v>99705.15984495642</v>
      </c>
      <c r="F4" s="8" t="s">
        <v>1</v>
      </c>
    </row>
    <row r="5" spans="1:6" ht="12.75">
      <c r="A5" s="2" t="s">
        <v>10</v>
      </c>
      <c r="B5" s="3">
        <v>3</v>
      </c>
      <c r="C5" s="3">
        <v>99644.91195719167</v>
      </c>
      <c r="D5" s="3">
        <v>99690.00864886638</v>
      </c>
      <c r="F5" s="8" t="s">
        <v>11</v>
      </c>
    </row>
    <row r="6" spans="1:6" ht="12.75">
      <c r="A6" s="2" t="s">
        <v>10</v>
      </c>
      <c r="B6" s="3">
        <v>4</v>
      </c>
      <c r="C6" s="3">
        <v>99633.07314520203</v>
      </c>
      <c r="D6" s="3">
        <v>99678.89321290202</v>
      </c>
      <c r="F6" s="6"/>
    </row>
    <row r="7" spans="1:20" ht="12.75">
      <c r="A7" s="2" t="s">
        <v>10</v>
      </c>
      <c r="B7" s="3">
        <v>5</v>
      </c>
      <c r="C7" s="3">
        <v>99623.271243466</v>
      </c>
      <c r="D7" s="3">
        <v>99670.43944596863</v>
      </c>
      <c r="F7" s="6" t="s">
        <v>23</v>
      </c>
      <c r="S7" s="68">
        <f>10000*(M29+M32)</f>
        <v>5684.756609950619</v>
      </c>
      <c r="T7" s="42"/>
    </row>
    <row r="8" spans="1:20" ht="12.75">
      <c r="A8" s="2" t="s">
        <v>10</v>
      </c>
      <c r="B8" s="3">
        <v>6</v>
      </c>
      <c r="C8" s="3">
        <v>99614.68570995024</v>
      </c>
      <c r="D8" s="3">
        <v>99662.91034097289</v>
      </c>
      <c r="F8" s="25" t="s">
        <v>24</v>
      </c>
      <c r="S8" s="68">
        <f>(75000*M29)+(M32*5000)</f>
        <v>7473.179330407885</v>
      </c>
      <c r="T8" s="42"/>
    </row>
    <row r="9" spans="1:20" ht="12.75">
      <c r="A9" s="2" t="s">
        <v>10</v>
      </c>
      <c r="B9" s="3">
        <v>7</v>
      </c>
      <c r="C9" s="3">
        <v>99606.97951786371</v>
      </c>
      <c r="D9" s="3">
        <v>99655.68976311869</v>
      </c>
      <c r="F9" s="25" t="s">
        <v>197</v>
      </c>
      <c r="S9" s="68">
        <f>S7/K43</f>
        <v>1235.761615349292</v>
      </c>
      <c r="T9" s="42"/>
    </row>
    <row r="10" spans="1:20" ht="12.75">
      <c r="A10" s="2" t="s">
        <v>10</v>
      </c>
      <c r="B10" s="3">
        <v>8</v>
      </c>
      <c r="C10" s="3">
        <v>99599.03187696799</v>
      </c>
      <c r="D10" s="3">
        <v>99648.72682007494</v>
      </c>
      <c r="F10" s="25" t="s">
        <v>198</v>
      </c>
      <c r="S10" s="68">
        <f>S7/J54</f>
        <v>506.67938105711113</v>
      </c>
      <c r="T10" s="42"/>
    </row>
    <row r="11" spans="1:20" ht="12.75">
      <c r="A11" s="2" t="s">
        <v>10</v>
      </c>
      <c r="B11" s="3">
        <v>9</v>
      </c>
      <c r="C11" s="3">
        <v>99590.63069862917</v>
      </c>
      <c r="D11" s="3">
        <v>99642.06629917429</v>
      </c>
      <c r="F11" s="25" t="s">
        <v>196</v>
      </c>
      <c r="S11">
        <f>U29-U52</f>
        <v>1015.2834806396722</v>
      </c>
      <c r="T11" s="42"/>
    </row>
    <row r="12" spans="1:20" ht="12.75">
      <c r="A12" s="2" t="s">
        <v>10</v>
      </c>
      <c r="B12" s="3">
        <v>10</v>
      </c>
      <c r="C12" s="3">
        <v>99582.24217980543</v>
      </c>
      <c r="D12" s="3">
        <v>99636.01702932926</v>
      </c>
      <c r="G12" s="37"/>
      <c r="H12" s="37"/>
      <c r="I12" s="37"/>
      <c r="P12" s="37"/>
      <c r="T12" s="42"/>
    </row>
    <row r="13" spans="1:16" ht="12.75">
      <c r="A13" s="2" t="s">
        <v>10</v>
      </c>
      <c r="B13" s="3">
        <v>11</v>
      </c>
      <c r="C13" s="3">
        <v>99573.97784952693</v>
      </c>
      <c r="D13" s="3">
        <v>99630.09964627789</v>
      </c>
      <c r="G13" s="20"/>
      <c r="K13">
        <v>1.04</v>
      </c>
      <c r="P13" s="37"/>
    </row>
    <row r="14" spans="1:18" ht="12.75">
      <c r="A14" s="2" t="s">
        <v>10</v>
      </c>
      <c r="B14" s="3">
        <v>12</v>
      </c>
      <c r="C14" s="3">
        <v>99565.5518995213</v>
      </c>
      <c r="D14" s="3">
        <v>99623.82892780616</v>
      </c>
      <c r="G14" s="20"/>
      <c r="I14" s="54" t="s">
        <v>33</v>
      </c>
      <c r="J14" s="54" t="s">
        <v>47</v>
      </c>
      <c r="K14" s="54" t="s">
        <v>94</v>
      </c>
      <c r="L14" s="54"/>
      <c r="O14" s="54" t="s">
        <v>33</v>
      </c>
      <c r="P14" s="54" t="s">
        <v>47</v>
      </c>
      <c r="Q14" s="54" t="s">
        <v>94</v>
      </c>
      <c r="R14" s="54"/>
    </row>
    <row r="15" spans="1:18" ht="12.75">
      <c r="A15" s="2" t="s">
        <v>10</v>
      </c>
      <c r="B15" s="3">
        <v>13</v>
      </c>
      <c r="C15" s="3">
        <v>99555.89702795362</v>
      </c>
      <c r="D15" s="3">
        <v>99616.82537263253</v>
      </c>
      <c r="G15" s="20"/>
      <c r="I15" s="52">
        <v>1</v>
      </c>
      <c r="J15" s="52">
        <f>(C54-C55)/$C$54</f>
        <v>0.0030354600000000328</v>
      </c>
      <c r="K15" s="52">
        <f>$K$13^(-I15)</f>
        <v>0.9615384615384615</v>
      </c>
      <c r="L15" s="52">
        <f>J15*K15</f>
        <v>0.0029187115384615697</v>
      </c>
      <c r="O15" s="52">
        <v>1</v>
      </c>
      <c r="P15" s="37">
        <f>(C56-C57)/$C$56</f>
        <v>0.003690810000000039</v>
      </c>
      <c r="Q15">
        <f>$K$13^-O15</f>
        <v>0.9615384615384615</v>
      </c>
      <c r="R15">
        <f>P15*Q15</f>
        <v>0.0035488557692308067</v>
      </c>
    </row>
    <row r="16" spans="1:18" ht="12.75">
      <c r="A16" s="2" t="s">
        <v>10</v>
      </c>
      <c r="B16" s="3">
        <v>14</v>
      </c>
      <c r="C16" s="3">
        <v>99543.8149242903</v>
      </c>
      <c r="D16" s="3">
        <v>99608.50936005042</v>
      </c>
      <c r="G16" s="20"/>
      <c r="I16" s="52">
        <f>I15+1</f>
        <v>2</v>
      </c>
      <c r="J16" s="52">
        <f aca="true" t="shared" si="0" ref="J16:J29">(C55-C56)/$C$54</f>
        <v>0.0032945989278202036</v>
      </c>
      <c r="K16" s="52">
        <f aca="true" t="shared" si="1" ref="K16:K29">$K$13^(-I16)</f>
        <v>0.9245562130177514</v>
      </c>
      <c r="L16" s="52">
        <f aca="true" t="shared" si="2" ref="L16:L29">J16*K16</f>
        <v>0.0030460419081177917</v>
      </c>
      <c r="O16" s="52">
        <f>O15+1</f>
        <v>2</v>
      </c>
      <c r="P16" s="37">
        <f aca="true" t="shared" si="3" ref="P16:P27">(C57-C58)/$C$56</f>
        <v>0.004103498660853079</v>
      </c>
      <c r="Q16">
        <f aca="true" t="shared" si="4" ref="Q16:Q27">$K$13^-O16</f>
        <v>0.9245562130177514</v>
      </c>
      <c r="R16">
        <f aca="true" t="shared" si="5" ref="R16:R27">P16*Q16</f>
        <v>0.003793915182001737</v>
      </c>
    </row>
    <row r="17" spans="1:18" ht="12.75">
      <c r="A17" s="2" t="s">
        <v>10</v>
      </c>
      <c r="B17" s="3">
        <v>15</v>
      </c>
      <c r="C17" s="3">
        <v>99528.625533571</v>
      </c>
      <c r="D17" s="3">
        <v>99599.22684306315</v>
      </c>
      <c r="G17" s="20"/>
      <c r="I17" s="52">
        <f aca="true" t="shared" si="6" ref="I17:I27">I16+1</f>
        <v>3</v>
      </c>
      <c r="J17" s="52">
        <f t="shared" si="0"/>
        <v>0.0036674469552086504</v>
      </c>
      <c r="K17" s="52">
        <f t="shared" si="1"/>
        <v>0.8889963586709149</v>
      </c>
      <c r="L17" s="52">
        <f t="shared" si="2"/>
        <v>0.0032603469887992243</v>
      </c>
      <c r="O17" s="52">
        <f aca="true" t="shared" si="7" ref="O17:O27">O16+1</f>
        <v>3</v>
      </c>
      <c r="P17" s="37">
        <f t="shared" si="3"/>
        <v>0.004588058337321344</v>
      </c>
      <c r="Q17">
        <f t="shared" si="4"/>
        <v>0.8889963586709149</v>
      </c>
      <c r="R17">
        <f t="shared" si="5"/>
        <v>0.0040787671552484075</v>
      </c>
    </row>
    <row r="18" spans="1:18" ht="12.75">
      <c r="A18" s="2" t="s">
        <v>10</v>
      </c>
      <c r="B18" s="3">
        <v>16</v>
      </c>
      <c r="C18" s="3">
        <v>99509.08408323374</v>
      </c>
      <c r="D18" s="3">
        <v>99588.97907861328</v>
      </c>
      <c r="G18" s="20"/>
      <c r="I18" s="52">
        <f t="shared" si="6"/>
        <v>4</v>
      </c>
      <c r="J18" s="52">
        <f t="shared" si="0"/>
        <v>0.004077523272519648</v>
      </c>
      <c r="K18" s="52">
        <f t="shared" si="1"/>
        <v>0.8548041910297257</v>
      </c>
      <c r="L18" s="52">
        <f t="shared" si="2"/>
        <v>0.0034854839823710375</v>
      </c>
      <c r="O18" s="52">
        <f t="shared" si="7"/>
        <v>4</v>
      </c>
      <c r="P18" s="37">
        <f t="shared" si="3"/>
        <v>0.005043190433513158</v>
      </c>
      <c r="Q18">
        <f t="shared" si="4"/>
        <v>0.8548041910297257</v>
      </c>
      <c r="R18">
        <f t="shared" si="5"/>
        <v>0.004310940318728067</v>
      </c>
    </row>
    <row r="19" spans="1:18" ht="12.75">
      <c r="A19" s="2" t="s">
        <v>10</v>
      </c>
      <c r="B19" s="3">
        <v>17</v>
      </c>
      <c r="C19" s="3">
        <v>99484.11924421895</v>
      </c>
      <c r="D19" s="3">
        <v>99577.8340759646</v>
      </c>
      <c r="G19" s="20"/>
      <c r="I19" s="52">
        <f t="shared" si="6"/>
        <v>5</v>
      </c>
      <c r="J19" s="52">
        <f t="shared" si="0"/>
        <v>0.0045590156576818235</v>
      </c>
      <c r="K19" s="52">
        <f t="shared" si="1"/>
        <v>0.8219271067593515</v>
      </c>
      <c r="L19" s="52">
        <f t="shared" si="2"/>
        <v>0.0037471785491890036</v>
      </c>
      <c r="O19" s="52">
        <f t="shared" si="7"/>
        <v>5</v>
      </c>
      <c r="P19" s="37">
        <f t="shared" si="3"/>
        <v>0.005551378562855676</v>
      </c>
      <c r="Q19">
        <f t="shared" si="4"/>
        <v>0.8219271067593515</v>
      </c>
      <c r="R19">
        <f t="shared" si="5"/>
        <v>0.004562828520693853</v>
      </c>
    </row>
    <row r="20" spans="1:18" ht="12.75">
      <c r="A20" s="2" t="s">
        <v>10</v>
      </c>
      <c r="B20" s="3">
        <v>18</v>
      </c>
      <c r="C20" s="3">
        <v>99453.68108309498</v>
      </c>
      <c r="D20" s="3">
        <v>99565.42468628204</v>
      </c>
      <c r="G20" s="20"/>
      <c r="I20" s="52">
        <f t="shared" si="6"/>
        <v>6</v>
      </c>
      <c r="J20" s="52">
        <f t="shared" si="0"/>
        <v>0.005011266740884801</v>
      </c>
      <c r="K20" s="52">
        <f t="shared" si="1"/>
        <v>0.7903145257301457</v>
      </c>
      <c r="L20" s="52">
        <f t="shared" si="2"/>
        <v>0.003960476897629624</v>
      </c>
      <c r="O20" s="52">
        <f t="shared" si="7"/>
        <v>6</v>
      </c>
      <c r="P20" s="37">
        <f t="shared" si="3"/>
        <v>0.005983435797429004</v>
      </c>
      <c r="Q20">
        <f t="shared" si="4"/>
        <v>0.7903145257301457</v>
      </c>
      <c r="R20">
        <f t="shared" si="5"/>
        <v>0.00472879622448188</v>
      </c>
    </row>
    <row r="21" spans="1:18" ht="12.75">
      <c r="A21" s="2" t="s">
        <v>10</v>
      </c>
      <c r="B21" s="3">
        <v>19</v>
      </c>
      <c r="C21" s="3">
        <v>99419.24425148315</v>
      </c>
      <c r="D21" s="3">
        <v>99552.05603670941</v>
      </c>
      <c r="G21" s="20"/>
      <c r="I21" s="52">
        <f t="shared" si="6"/>
        <v>7</v>
      </c>
      <c r="J21" s="52">
        <f t="shared" si="0"/>
        <v>0.0055162380094221615</v>
      </c>
      <c r="K21" s="52">
        <f t="shared" si="1"/>
        <v>0.7599178132020633</v>
      </c>
      <c r="L21" s="52">
        <f t="shared" si="2"/>
        <v>0.004191887525222191</v>
      </c>
      <c r="O21" s="52">
        <f t="shared" si="7"/>
        <v>7</v>
      </c>
      <c r="P21" s="37">
        <f t="shared" si="3"/>
        <v>0.006509131098181742</v>
      </c>
      <c r="Q21">
        <f t="shared" si="4"/>
        <v>0.7599178132020633</v>
      </c>
      <c r="R21">
        <f t="shared" si="5"/>
        <v>0.004946404669975814</v>
      </c>
    </row>
    <row r="22" spans="1:18" ht="12.75">
      <c r="A22" s="2" t="s">
        <v>10</v>
      </c>
      <c r="B22" s="3">
        <v>20</v>
      </c>
      <c r="C22" s="3">
        <v>99382.38556086936</v>
      </c>
      <c r="D22" s="3">
        <v>99537.71556303733</v>
      </c>
      <c r="G22" s="20"/>
      <c r="I22" s="52">
        <f t="shared" si="6"/>
        <v>8</v>
      </c>
      <c r="J22" s="52">
        <f t="shared" si="0"/>
        <v>0.00594556029624045</v>
      </c>
      <c r="K22" s="52">
        <f t="shared" si="1"/>
        <v>0.7306902050019838</v>
      </c>
      <c r="L22" s="52">
        <f t="shared" si="2"/>
        <v>0.004344362671711589</v>
      </c>
      <c r="N22" s="37"/>
      <c r="O22" s="52">
        <f t="shared" si="7"/>
        <v>8</v>
      </c>
      <c r="P22" s="37">
        <f t="shared" si="3"/>
        <v>0.0070859232970175625</v>
      </c>
      <c r="Q22">
        <f t="shared" si="4"/>
        <v>0.7306902050019838</v>
      </c>
      <c r="R22">
        <f t="shared" si="5"/>
        <v>0.005177614746526096</v>
      </c>
    </row>
    <row r="23" spans="1:18" ht="12.75">
      <c r="A23" s="2" t="s">
        <v>10</v>
      </c>
      <c r="B23" s="3">
        <v>21</v>
      </c>
      <c r="C23" s="3">
        <v>99343.06392619835</v>
      </c>
      <c r="D23" s="3">
        <v>99521.97068718958</v>
      </c>
      <c r="G23" s="20"/>
      <c r="I23" s="52">
        <f t="shared" si="6"/>
        <v>9</v>
      </c>
      <c r="J23" s="52">
        <f t="shared" si="0"/>
        <v>0.006467927914761344</v>
      </c>
      <c r="K23" s="52">
        <f t="shared" si="1"/>
        <v>0.7025867355788304</v>
      </c>
      <c r="L23" s="52">
        <f t="shared" si="2"/>
        <v>0.004544280359591365</v>
      </c>
      <c r="N23" s="37"/>
      <c r="O23" s="52">
        <f t="shared" si="7"/>
        <v>9</v>
      </c>
      <c r="P23" s="37">
        <f t="shared" si="3"/>
        <v>0.007715203269132588</v>
      </c>
      <c r="Q23">
        <f t="shared" si="4"/>
        <v>0.7025867355788304</v>
      </c>
      <c r="R23">
        <f t="shared" si="5"/>
        <v>0.005420599479186986</v>
      </c>
    </row>
    <row r="24" spans="1:18" ht="12.75">
      <c r="A24" s="2" t="s">
        <v>10</v>
      </c>
      <c r="B24" s="3">
        <v>22</v>
      </c>
      <c r="C24" s="3">
        <v>99302.00543787765</v>
      </c>
      <c r="D24" s="3">
        <v>99505.56747598092</v>
      </c>
      <c r="G24" s="20"/>
      <c r="I24" s="52">
        <f t="shared" si="6"/>
        <v>10</v>
      </c>
      <c r="J24" s="52">
        <f t="shared" si="0"/>
        <v>0.007041068984989427</v>
      </c>
      <c r="K24" s="52">
        <f t="shared" si="1"/>
        <v>0.6755641688257985</v>
      </c>
      <c r="L24" s="52">
        <f t="shared" si="2"/>
        <v>0.004756693916489491</v>
      </c>
      <c r="O24" s="52">
        <f t="shared" si="7"/>
        <v>10</v>
      </c>
      <c r="P24" s="37">
        <f t="shared" si="3"/>
        <v>0.008493771663345558</v>
      </c>
      <c r="Q24">
        <f t="shared" si="4"/>
        <v>0.6755641688257985</v>
      </c>
      <c r="R24">
        <f t="shared" si="5"/>
        <v>0.0057380877939441615</v>
      </c>
    </row>
    <row r="25" spans="1:18" ht="12.75">
      <c r="A25" s="2" t="s">
        <v>10</v>
      </c>
      <c r="B25" s="3">
        <v>23</v>
      </c>
      <c r="C25" s="3">
        <v>99259.28670815834</v>
      </c>
      <c r="D25" s="3">
        <v>99488.67839601322</v>
      </c>
      <c r="G25" s="20"/>
      <c r="I25" s="52">
        <f t="shared" si="6"/>
        <v>11</v>
      </c>
      <c r="J25" s="52">
        <f t="shared" si="0"/>
        <v>0.007666365577798867</v>
      </c>
      <c r="K25" s="52">
        <f t="shared" si="1"/>
        <v>0.6495809315632679</v>
      </c>
      <c r="L25" s="52">
        <f t="shared" si="2"/>
        <v>0.004979924893731159</v>
      </c>
      <c r="O25" s="52">
        <f t="shared" si="7"/>
        <v>11</v>
      </c>
      <c r="P25" s="37">
        <f t="shared" si="3"/>
        <v>0.009234396574123263</v>
      </c>
      <c r="Q25">
        <f t="shared" si="4"/>
        <v>0.6495809315632679</v>
      </c>
      <c r="R25">
        <f t="shared" si="5"/>
        <v>0.005998487929043639</v>
      </c>
    </row>
    <row r="26" spans="1:18" ht="12.75">
      <c r="A26" s="2" t="s">
        <v>10</v>
      </c>
      <c r="B26" s="3">
        <v>24</v>
      </c>
      <c r="C26" s="3">
        <v>99214.33019202248</v>
      </c>
      <c r="D26" s="3">
        <v>99471.92450257133</v>
      </c>
      <c r="G26" s="20"/>
      <c r="I26" s="52">
        <f t="shared" si="6"/>
        <v>12</v>
      </c>
      <c r="J26" s="52">
        <f t="shared" si="0"/>
        <v>0.00844000558819713</v>
      </c>
      <c r="K26" s="52">
        <f t="shared" si="1"/>
        <v>0.6245970495800651</v>
      </c>
      <c r="L26" s="52">
        <f t="shared" si="2"/>
        <v>0.0052716025888271895</v>
      </c>
      <c r="O26" s="52">
        <f t="shared" si="7"/>
        <v>12</v>
      </c>
      <c r="P26" s="37">
        <f t="shared" si="3"/>
        <v>0.010262936279459454</v>
      </c>
      <c r="Q26">
        <f t="shared" si="4"/>
        <v>0.6245970495800651</v>
      </c>
      <c r="R26">
        <f t="shared" si="5"/>
        <v>0.006410199720178586</v>
      </c>
    </row>
    <row r="27" spans="1:18" ht="12.75">
      <c r="A27" s="2" t="s">
        <v>10</v>
      </c>
      <c r="B27" s="3">
        <v>25</v>
      </c>
      <c r="C27" s="3">
        <v>99169.53095336756</v>
      </c>
      <c r="D27" s="3">
        <v>99453.93699446353</v>
      </c>
      <c r="G27" s="20"/>
      <c r="I27" s="52">
        <f t="shared" si="6"/>
        <v>13</v>
      </c>
      <c r="J27" s="52">
        <f t="shared" si="0"/>
        <v>0.009175942299646201</v>
      </c>
      <c r="K27" s="52">
        <f t="shared" si="1"/>
        <v>0.600574086134678</v>
      </c>
      <c r="L27" s="52">
        <f t="shared" si="2"/>
        <v>0.0055108331610345535</v>
      </c>
      <c r="O27" s="52">
        <f t="shared" si="7"/>
        <v>13</v>
      </c>
      <c r="P27" s="37">
        <f t="shared" si="3"/>
        <v>0.011322890946587371</v>
      </c>
      <c r="Q27">
        <f t="shared" si="4"/>
        <v>0.600574086134678</v>
      </c>
      <c r="R27">
        <f t="shared" si="5"/>
        <v>0.00680023488264933</v>
      </c>
    </row>
    <row r="28" spans="1:18" ht="12.75">
      <c r="A28" s="2" t="s">
        <v>10</v>
      </c>
      <c r="B28" s="3">
        <v>26</v>
      </c>
      <c r="C28" s="3">
        <v>99125.07027755523</v>
      </c>
      <c r="D28" s="3">
        <v>99435.14915122591</v>
      </c>
      <c r="I28" s="52">
        <f>I27+1</f>
        <v>14</v>
      </c>
      <c r="J28" s="52">
        <f t="shared" si="0"/>
        <v>0.01019797128803801</v>
      </c>
      <c r="K28" s="52">
        <f t="shared" si="1"/>
        <v>0.5774750828218058</v>
      </c>
      <c r="L28" s="52">
        <f t="shared" si="2"/>
        <v>0.005889074314174148</v>
      </c>
      <c r="Q28" t="s">
        <v>199</v>
      </c>
      <c r="R28">
        <f>SUM(R15:R27)</f>
        <v>0.06551573239188936</v>
      </c>
    </row>
    <row r="29" spans="1:21" ht="12.75">
      <c r="A29" s="2" t="s">
        <v>10</v>
      </c>
      <c r="B29" s="3">
        <v>27</v>
      </c>
      <c r="C29" s="3">
        <v>99080.05560064079</v>
      </c>
      <c r="D29" s="3">
        <v>99415.65687893779</v>
      </c>
      <c r="I29" s="52">
        <f>I28+1</f>
        <v>15</v>
      </c>
      <c r="J29" s="52">
        <f t="shared" si="0"/>
        <v>0.01125121637966219</v>
      </c>
      <c r="K29" s="52">
        <f t="shared" si="1"/>
        <v>0.5552645027132748</v>
      </c>
      <c r="L29" s="52">
        <f t="shared" si="2"/>
        <v>0.006247401067972578</v>
      </c>
      <c r="M29">
        <f>SUM(L15:L29)</f>
        <v>0.0661543003633225</v>
      </c>
      <c r="T29" t="s">
        <v>201</v>
      </c>
      <c r="U29">
        <f>(R28+R30)*10000</f>
        <v>6122.876142836287</v>
      </c>
    </row>
    <row r="30" spans="1:18" ht="12.75">
      <c r="A30" s="2" t="s">
        <v>10</v>
      </c>
      <c r="B30" s="3">
        <v>28</v>
      </c>
      <c r="C30" s="3">
        <v>99036.31373769422</v>
      </c>
      <c r="D30" s="3">
        <v>99395.59082275335</v>
      </c>
      <c r="Q30" t="s">
        <v>200</v>
      </c>
      <c r="R30">
        <f>C69/C56*K13^-13</f>
        <v>0.5467718818917393</v>
      </c>
    </row>
    <row r="31" spans="1:12" ht="12.75">
      <c r="A31" s="2" t="s">
        <v>10</v>
      </c>
      <c r="B31" s="3">
        <v>29</v>
      </c>
      <c r="C31" s="3">
        <v>98991.69391690283</v>
      </c>
      <c r="D31" s="3">
        <v>99375.47017330311</v>
      </c>
      <c r="K31" s="66" t="s">
        <v>108</v>
      </c>
      <c r="L31">
        <f>C69/C54</f>
        <v>0.9046523921071291</v>
      </c>
    </row>
    <row r="32" spans="1:13" ht="12.75">
      <c r="A32" s="2" t="s">
        <v>10</v>
      </c>
      <c r="B32" s="3">
        <v>30</v>
      </c>
      <c r="C32" s="3">
        <v>98943.83539256177</v>
      </c>
      <c r="D32" s="3">
        <v>99354.9312511277</v>
      </c>
      <c r="K32" s="66" t="s">
        <v>94</v>
      </c>
      <c r="L32">
        <f>1.04^(-15)</f>
        <v>0.5552645027132748</v>
      </c>
      <c r="M32">
        <f>L31*L32</f>
        <v>0.5023213606317395</v>
      </c>
    </row>
    <row r="33" spans="1:4" ht="12.75">
      <c r="A33" s="2" t="s">
        <v>10</v>
      </c>
      <c r="B33" s="3">
        <v>31</v>
      </c>
      <c r="C33" s="3">
        <v>98893.56301923716</v>
      </c>
      <c r="D33" s="3">
        <v>99333.72592815077</v>
      </c>
    </row>
    <row r="34" spans="1:4" ht="12.75">
      <c r="A34" s="2" t="s">
        <v>10</v>
      </c>
      <c r="B34" s="3">
        <v>32</v>
      </c>
      <c r="C34" s="3">
        <v>98840.67276386321</v>
      </c>
      <c r="D34" s="3">
        <v>99311.1086320942</v>
      </c>
    </row>
    <row r="35" spans="1:4" ht="12.75">
      <c r="A35" s="2" t="s">
        <v>10</v>
      </c>
      <c r="B35" s="3">
        <v>33</v>
      </c>
      <c r="C35" s="3">
        <v>98784.22979768142</v>
      </c>
      <c r="D35" s="3">
        <v>99286.7863484791</v>
      </c>
    </row>
    <row r="36" spans="1:4" ht="12.75">
      <c r="A36" s="2" t="s">
        <v>10</v>
      </c>
      <c r="B36" s="3">
        <v>34</v>
      </c>
      <c r="C36" s="3">
        <v>98725.50652443588</v>
      </c>
      <c r="D36" s="3">
        <v>99260.17153253053</v>
      </c>
    </row>
    <row r="37" spans="1:9" ht="12.75">
      <c r="A37" s="2" t="s">
        <v>10</v>
      </c>
      <c r="B37" s="3">
        <v>35</v>
      </c>
      <c r="C37" s="3">
        <v>98662.9283748703</v>
      </c>
      <c r="D37" s="3">
        <v>99229.8971802131</v>
      </c>
      <c r="G37" t="s">
        <v>109</v>
      </c>
      <c r="I37">
        <v>1.04</v>
      </c>
    </row>
    <row r="38" spans="1:18" ht="12.75">
      <c r="A38" s="2" t="s">
        <v>10</v>
      </c>
      <c r="B38" s="3">
        <v>36</v>
      </c>
      <c r="C38" s="3">
        <v>98595.6363112015</v>
      </c>
      <c r="D38" s="3">
        <v>99195.51501313913</v>
      </c>
      <c r="G38" s="54" t="s">
        <v>33</v>
      </c>
      <c r="H38" s="54" t="s">
        <v>108</v>
      </c>
      <c r="I38" s="54" t="s">
        <v>94</v>
      </c>
      <c r="J38" s="54" t="s">
        <v>193</v>
      </c>
      <c r="O38" s="54" t="s">
        <v>33</v>
      </c>
      <c r="P38" s="54" t="s">
        <v>108</v>
      </c>
      <c r="Q38" s="54" t="s">
        <v>94</v>
      </c>
      <c r="R38" s="54" t="s">
        <v>193</v>
      </c>
    </row>
    <row r="39" spans="1:18" ht="12.75">
      <c r="A39" s="2" t="s">
        <v>10</v>
      </c>
      <c r="B39" s="3">
        <v>37</v>
      </c>
      <c r="C39" s="3">
        <v>98524.8032341628</v>
      </c>
      <c r="D39" s="3">
        <v>99156.15423278192</v>
      </c>
      <c r="G39" s="52">
        <v>0</v>
      </c>
      <c r="H39" s="52">
        <f>C54/$C$54</f>
        <v>1</v>
      </c>
      <c r="I39" s="52">
        <f>($I$37)^-G39</f>
        <v>1</v>
      </c>
      <c r="J39" s="52">
        <f>H39*I39</f>
        <v>1</v>
      </c>
      <c r="O39">
        <v>0</v>
      </c>
      <c r="P39">
        <f>C56/$C$56</f>
        <v>1</v>
      </c>
      <c r="Q39">
        <f>$K$13^-O39</f>
        <v>1</v>
      </c>
      <c r="R39">
        <f>Q39*P39</f>
        <v>1</v>
      </c>
    </row>
    <row r="40" spans="1:18" ht="12.75">
      <c r="A40" s="2" t="s">
        <v>10</v>
      </c>
      <c r="B40" s="3">
        <v>38</v>
      </c>
      <c r="C40" s="3">
        <v>98449.51550577141</v>
      </c>
      <c r="D40" s="3">
        <v>99111.35151605339</v>
      </c>
      <c r="G40" s="47">
        <v>1</v>
      </c>
      <c r="H40" s="52">
        <f aca="true" t="shared" si="8" ref="H40:H53">C55/$C$54</f>
        <v>0.99696454</v>
      </c>
      <c r="I40" s="52">
        <f aca="true" t="shared" si="9" ref="I40:I53">($I$37)^-G40</f>
        <v>0.9615384615384615</v>
      </c>
      <c r="J40" s="52">
        <f aca="true" t="shared" si="10" ref="J40:J53">H40*I40</f>
        <v>0.9586197499999999</v>
      </c>
      <c r="O40">
        <v>1</v>
      </c>
      <c r="P40">
        <f aca="true" t="shared" si="11" ref="P40:P51">C57/$C$56</f>
        <v>0.99630919</v>
      </c>
      <c r="Q40">
        <f aca="true" t="shared" si="12" ref="Q40:Q51">$K$13^-O40</f>
        <v>0.9615384615384615</v>
      </c>
      <c r="R40">
        <f aca="true" t="shared" si="13" ref="R40:R51">Q40*P40</f>
        <v>0.9579896057692306</v>
      </c>
    </row>
    <row r="41" spans="1:18" ht="12.75">
      <c r="A41" s="2" t="s">
        <v>10</v>
      </c>
      <c r="B41" s="3">
        <v>39</v>
      </c>
      <c r="C41" s="3">
        <v>98368.6638411623</v>
      </c>
      <c r="D41" s="3">
        <v>99060.64515750426</v>
      </c>
      <c r="G41" s="47">
        <v>2</v>
      </c>
      <c r="H41" s="52">
        <f t="shared" si="8"/>
        <v>0.9936699410721798</v>
      </c>
      <c r="I41" s="52">
        <f t="shared" si="9"/>
        <v>0.9245562130177514</v>
      </c>
      <c r="J41" s="52">
        <f t="shared" si="10"/>
        <v>0.9187037177072667</v>
      </c>
      <c r="O41">
        <v>2</v>
      </c>
      <c r="P41">
        <f t="shared" si="11"/>
        <v>0.9922056913391469</v>
      </c>
      <c r="Q41">
        <f t="shared" si="12"/>
        <v>0.9245562130177514</v>
      </c>
      <c r="R41">
        <f t="shared" si="13"/>
        <v>0.9173499365191816</v>
      </c>
    </row>
    <row r="42" spans="1:18" ht="12.75">
      <c r="A42" s="2" t="s">
        <v>10</v>
      </c>
      <c r="B42" s="3">
        <v>40</v>
      </c>
      <c r="C42" s="3">
        <v>98281.35673357008</v>
      </c>
      <c r="D42" s="3">
        <v>99005.76258826765</v>
      </c>
      <c r="G42" s="47">
        <v>3</v>
      </c>
      <c r="H42" s="52">
        <f t="shared" si="8"/>
        <v>0.9900024941169712</v>
      </c>
      <c r="I42" s="52">
        <f t="shared" si="9"/>
        <v>0.8889963586709149</v>
      </c>
      <c r="J42" s="52">
        <f t="shared" si="10"/>
        <v>0.8801086123451112</v>
      </c>
      <c r="O42">
        <v>3</v>
      </c>
      <c r="P42">
        <f t="shared" si="11"/>
        <v>0.9876176330018256</v>
      </c>
      <c r="Q42">
        <f t="shared" si="12"/>
        <v>0.8889963586709149</v>
      </c>
      <c r="R42">
        <f t="shared" si="13"/>
        <v>0.8779884794978109</v>
      </c>
    </row>
    <row r="43" spans="1:18" ht="12.75">
      <c r="A43" s="2" t="s">
        <v>10</v>
      </c>
      <c r="B43" s="3">
        <v>41</v>
      </c>
      <c r="C43" s="3">
        <v>98186.90540130841</v>
      </c>
      <c r="D43" s="3">
        <v>98947.68580793338</v>
      </c>
      <c r="G43" s="47">
        <v>4</v>
      </c>
      <c r="H43" s="52">
        <f t="shared" si="8"/>
        <v>0.9859249708444515</v>
      </c>
      <c r="I43" s="52">
        <f t="shared" si="9"/>
        <v>0.8548041910297257</v>
      </c>
      <c r="J43" s="52">
        <f t="shared" si="10"/>
        <v>0.8427727971186972</v>
      </c>
      <c r="K43">
        <f>SUM(J39:J43)</f>
        <v>4.600204877171075</v>
      </c>
      <c r="O43">
        <v>4</v>
      </c>
      <c r="P43">
        <f t="shared" si="11"/>
        <v>0.9825744425683124</v>
      </c>
      <c r="Q43">
        <f t="shared" si="12"/>
        <v>0.8548041910297257</v>
      </c>
      <c r="R43">
        <f t="shared" si="13"/>
        <v>0.83990875150609</v>
      </c>
    </row>
    <row r="44" spans="1:18" ht="12.75">
      <c r="A44" s="2" t="s">
        <v>10</v>
      </c>
      <c r="B44" s="3">
        <v>42</v>
      </c>
      <c r="C44" s="3">
        <v>98084.02516182892</v>
      </c>
      <c r="D44" s="3">
        <v>98885.18649166965</v>
      </c>
      <c r="G44" s="47">
        <v>5</v>
      </c>
      <c r="H44" s="52">
        <f t="shared" si="8"/>
        <v>0.9813659551867696</v>
      </c>
      <c r="I44" s="52">
        <f t="shared" si="9"/>
        <v>0.8219271067593515</v>
      </c>
      <c r="J44" s="52">
        <f t="shared" si="10"/>
        <v>0.806611280218789</v>
      </c>
      <c r="O44">
        <v>5</v>
      </c>
      <c r="P44">
        <f t="shared" si="11"/>
        <v>0.9770230640054567</v>
      </c>
      <c r="Q44">
        <f t="shared" si="12"/>
        <v>0.8219271067593515</v>
      </c>
      <c r="R44">
        <f t="shared" si="13"/>
        <v>0.8030417402351617</v>
      </c>
    </row>
    <row r="45" spans="1:18" ht="12.75">
      <c r="A45" s="2" t="s">
        <v>10</v>
      </c>
      <c r="B45" s="3">
        <v>43</v>
      </c>
      <c r="C45" s="3">
        <v>97972.78316469163</v>
      </c>
      <c r="D45" s="3">
        <v>98817.78535970507</v>
      </c>
      <c r="G45" s="47">
        <v>6</v>
      </c>
      <c r="H45" s="52">
        <f t="shared" si="8"/>
        <v>0.9763546884458848</v>
      </c>
      <c r="I45" s="52">
        <f t="shared" si="9"/>
        <v>0.7903145257301457</v>
      </c>
      <c r="J45" s="52">
        <f t="shared" si="10"/>
        <v>0.7716272925435136</v>
      </c>
      <c r="O45">
        <v>6</v>
      </c>
      <c r="P45">
        <f t="shared" si="11"/>
        <v>0.9710396282080277</v>
      </c>
      <c r="Q45">
        <f t="shared" si="12"/>
        <v>0.7903145257301457</v>
      </c>
      <c r="R45">
        <f t="shared" si="13"/>
        <v>0.7674267232324045</v>
      </c>
    </row>
    <row r="46" spans="1:18" ht="12.75">
      <c r="A46" s="2" t="s">
        <v>10</v>
      </c>
      <c r="B46" s="3">
        <v>44</v>
      </c>
      <c r="C46" s="3">
        <v>97850.76786053833</v>
      </c>
      <c r="D46" s="3">
        <v>98744.80150797195</v>
      </c>
      <c r="G46" s="47">
        <v>7</v>
      </c>
      <c r="H46" s="52">
        <f t="shared" si="8"/>
        <v>0.9708384504364627</v>
      </c>
      <c r="I46" s="52">
        <f t="shared" si="9"/>
        <v>0.7599178132020633</v>
      </c>
      <c r="J46" s="52">
        <f t="shared" si="10"/>
        <v>0.7377574322281565</v>
      </c>
      <c r="O46">
        <v>7</v>
      </c>
      <c r="P46">
        <f t="shared" si="11"/>
        <v>0.964530497109846</v>
      </c>
      <c r="Q46">
        <f t="shared" si="12"/>
        <v>0.7599178132020633</v>
      </c>
      <c r="R46">
        <f t="shared" si="13"/>
        <v>0.7329639061304132</v>
      </c>
    </row>
    <row r="47" spans="1:18" ht="12.75">
      <c r="A47" s="2" t="s">
        <v>10</v>
      </c>
      <c r="B47" s="3">
        <v>45</v>
      </c>
      <c r="C47" s="3">
        <v>97715.84926479685</v>
      </c>
      <c r="D47" s="3">
        <v>98662.92231856154</v>
      </c>
      <c r="G47" s="47">
        <v>8</v>
      </c>
      <c r="H47" s="52">
        <f t="shared" si="8"/>
        <v>0.9648928901402223</v>
      </c>
      <c r="I47" s="52">
        <f t="shared" si="9"/>
        <v>0.7306902050019838</v>
      </c>
      <c r="J47" s="52">
        <f t="shared" si="10"/>
        <v>0.7050377837015156</v>
      </c>
      <c r="O47">
        <v>8</v>
      </c>
      <c r="P47">
        <f t="shared" si="11"/>
        <v>0.9574445738128284</v>
      </c>
      <c r="Q47">
        <f t="shared" si="12"/>
        <v>0.7306902050019838</v>
      </c>
      <c r="R47">
        <f t="shared" si="13"/>
        <v>0.6995953719173326</v>
      </c>
    </row>
    <row r="48" spans="1:18" ht="12.75">
      <c r="A48" s="2" t="s">
        <v>10</v>
      </c>
      <c r="B48" s="3">
        <v>46</v>
      </c>
      <c r="C48" s="3">
        <v>97566.05868514185</v>
      </c>
      <c r="D48" s="3">
        <v>98569.75492101612</v>
      </c>
      <c r="G48" s="47">
        <v>9</v>
      </c>
      <c r="H48" s="52">
        <f t="shared" si="8"/>
        <v>0.9584249622254609</v>
      </c>
      <c r="I48" s="52">
        <f t="shared" si="9"/>
        <v>0.7025867355788304</v>
      </c>
      <c r="J48" s="52">
        <f t="shared" si="10"/>
        <v>0.6733766655072505</v>
      </c>
      <c r="O48">
        <v>9</v>
      </c>
      <c r="P48">
        <f t="shared" si="11"/>
        <v>0.9497293705436958</v>
      </c>
      <c r="Q48">
        <f t="shared" si="12"/>
        <v>0.7025867355788304</v>
      </c>
      <c r="R48">
        <f t="shared" si="13"/>
        <v>0.6672672581336326</v>
      </c>
    </row>
    <row r="49" spans="1:18" ht="12.75">
      <c r="A49" s="2" t="s">
        <v>10</v>
      </c>
      <c r="B49" s="3">
        <v>47</v>
      </c>
      <c r="C49" s="3">
        <v>97399.42171087115</v>
      </c>
      <c r="D49" s="3">
        <v>98467.21280497179</v>
      </c>
      <c r="G49" s="47">
        <v>10</v>
      </c>
      <c r="H49" s="52">
        <f t="shared" si="8"/>
        <v>0.9513838932404715</v>
      </c>
      <c r="I49" s="52">
        <f t="shared" si="9"/>
        <v>0.6755641688257985</v>
      </c>
      <c r="J49" s="52">
        <f t="shared" si="10"/>
        <v>0.6427208690712514</v>
      </c>
      <c r="O49">
        <v>10</v>
      </c>
      <c r="P49">
        <f t="shared" si="11"/>
        <v>0.9412355988803502</v>
      </c>
      <c r="Q49">
        <f t="shared" si="12"/>
        <v>0.6755641688257985</v>
      </c>
      <c r="R49">
        <f t="shared" si="13"/>
        <v>0.6358650450268565</v>
      </c>
    </row>
    <row r="50" spans="1:18" ht="12.75">
      <c r="A50" s="2" t="s">
        <v>10</v>
      </c>
      <c r="B50" s="3">
        <v>48</v>
      </c>
      <c r="C50" s="3">
        <v>97214.79136707602</v>
      </c>
      <c r="D50" s="3">
        <v>98351.70485631879</v>
      </c>
      <c r="G50" s="47">
        <v>11</v>
      </c>
      <c r="H50" s="52">
        <f t="shared" si="8"/>
        <v>0.9437175276626726</v>
      </c>
      <c r="I50" s="52">
        <f t="shared" si="9"/>
        <v>0.6495809315632679</v>
      </c>
      <c r="J50" s="52">
        <f t="shared" si="10"/>
        <v>0.613020910751703</v>
      </c>
      <c r="O50">
        <v>11</v>
      </c>
      <c r="P50">
        <f t="shared" si="11"/>
        <v>0.932001202306227</v>
      </c>
      <c r="Q50">
        <f t="shared" si="12"/>
        <v>0.6495809315632679</v>
      </c>
      <c r="R50">
        <f t="shared" si="13"/>
        <v>0.6054102092121646</v>
      </c>
    </row>
    <row r="51" spans="1:18" ht="12.75">
      <c r="A51" s="2" t="s">
        <v>10</v>
      </c>
      <c r="B51" s="3">
        <v>49</v>
      </c>
      <c r="C51" s="3">
        <v>97013.05900921437</v>
      </c>
      <c r="D51" s="3">
        <v>98223.53684861823</v>
      </c>
      <c r="G51" s="47">
        <v>12</v>
      </c>
      <c r="H51" s="52">
        <f t="shared" si="8"/>
        <v>0.9352775220744755</v>
      </c>
      <c r="I51" s="52">
        <f t="shared" si="9"/>
        <v>0.6245970495800651</v>
      </c>
      <c r="J51" s="52">
        <f t="shared" si="10"/>
        <v>0.5841715808262716</v>
      </c>
      <c r="O51">
        <v>12</v>
      </c>
      <c r="P51">
        <f t="shared" si="11"/>
        <v>0.9217382660267676</v>
      </c>
      <c r="Q51">
        <f t="shared" si="12"/>
        <v>0.6245970495800651</v>
      </c>
      <c r="R51">
        <f t="shared" si="13"/>
        <v>0.5757150014453641</v>
      </c>
    </row>
    <row r="52" spans="1:21" ht="12.75">
      <c r="A52" s="2" t="s">
        <v>10</v>
      </c>
      <c r="B52" s="3">
        <v>50</v>
      </c>
      <c r="C52" s="3">
        <v>96790.70313770407</v>
      </c>
      <c r="D52" s="3">
        <v>98086.0229147948</v>
      </c>
      <c r="G52" s="47">
        <v>13</v>
      </c>
      <c r="H52" s="52">
        <f t="shared" si="8"/>
        <v>0.9261015797748292</v>
      </c>
      <c r="I52" s="52">
        <f t="shared" si="9"/>
        <v>0.600574086134678</v>
      </c>
      <c r="J52" s="52">
        <f t="shared" si="10"/>
        <v>0.5561926099411496</v>
      </c>
      <c r="R52">
        <f>SUM(R39:R51)</f>
        <v>10.080522028625643</v>
      </c>
      <c r="T52" t="s">
        <v>202</v>
      </c>
      <c r="U52">
        <f>R52*S10</f>
        <v>5107.592662196615</v>
      </c>
    </row>
    <row r="53" spans="1:10" ht="12.75">
      <c r="A53" s="2" t="s">
        <v>10</v>
      </c>
      <c r="B53" s="3">
        <v>51</v>
      </c>
      <c r="C53" s="3">
        <v>96547.5939286331</v>
      </c>
      <c r="D53" s="3">
        <v>97934.10728250437</v>
      </c>
      <c r="G53" s="47">
        <v>14</v>
      </c>
      <c r="H53" s="52">
        <f t="shared" si="8"/>
        <v>0.9159036084867912</v>
      </c>
      <c r="I53" s="52">
        <f t="shared" si="9"/>
        <v>0.5774750828218058</v>
      </c>
      <c r="J53" s="52">
        <f t="shared" si="10"/>
        <v>0.5289115121677006</v>
      </c>
    </row>
    <row r="54" spans="1:10" ht="12.75">
      <c r="A54" s="2" t="s">
        <v>10</v>
      </c>
      <c r="B54" s="3">
        <v>52</v>
      </c>
      <c r="C54" s="3">
        <v>96287.35278562628</v>
      </c>
      <c r="D54" s="3">
        <v>97768.69559596315</v>
      </c>
      <c r="I54">
        <f>SUM(I39:I53)</f>
        <v>11.563122929454845</v>
      </c>
      <c r="J54">
        <f>SUM(J39:J53)</f>
        <v>11.219632814128376</v>
      </c>
    </row>
    <row r="55" spans="1:4" ht="12.75">
      <c r="A55" s="2" t="s">
        <v>10</v>
      </c>
      <c r="B55" s="3">
        <v>53</v>
      </c>
      <c r="C55" s="3">
        <v>95995.07637773962</v>
      </c>
      <c r="D55" s="3">
        <v>97587.53900220642</v>
      </c>
    </row>
    <row r="56" spans="1:4" ht="12.75">
      <c r="A56" s="2" t="s">
        <v>10</v>
      </c>
      <c r="B56" s="3">
        <v>54</v>
      </c>
      <c r="C56" s="3">
        <v>95677.84816848945</v>
      </c>
      <c r="D56" s="3">
        <v>97390.76739206394</v>
      </c>
    </row>
    <row r="57" spans="1:4" ht="12.75">
      <c r="A57" s="2" t="s">
        <v>10</v>
      </c>
      <c r="B57" s="3">
        <v>55</v>
      </c>
      <c r="C57" s="3">
        <v>95324.7194096907</v>
      </c>
      <c r="D57" s="3">
        <v>97179.39923568527</v>
      </c>
    </row>
    <row r="58" spans="1:4" ht="12.75">
      <c r="A58" s="2" t="s">
        <v>10</v>
      </c>
      <c r="B58" s="3">
        <v>56</v>
      </c>
      <c r="C58" s="3">
        <v>94932.105487858</v>
      </c>
      <c r="D58" s="3">
        <v>96950.83911944689</v>
      </c>
    </row>
    <row r="59" spans="1:4" ht="12.75">
      <c r="A59" s="2" t="s">
        <v>10</v>
      </c>
      <c r="B59" s="3">
        <v>57</v>
      </c>
      <c r="C59" s="3">
        <v>94493.1299388716</v>
      </c>
      <c r="D59" s="3">
        <v>96695.53459676007</v>
      </c>
    </row>
    <row r="60" spans="1:4" ht="12.75">
      <c r="A60" s="2" t="s">
        <v>10</v>
      </c>
      <c r="B60" s="3">
        <v>58</v>
      </c>
      <c r="C60" s="3">
        <v>94010.60833028915</v>
      </c>
      <c r="D60" s="3">
        <v>96419.06079033032</v>
      </c>
    </row>
    <row r="61" spans="1:4" ht="12.75">
      <c r="A61" s="2" t="s">
        <v>10</v>
      </c>
      <c r="B61" s="3">
        <v>59</v>
      </c>
      <c r="C61" s="3">
        <v>93479.46437502644</v>
      </c>
      <c r="D61" s="3">
        <v>96115.97325787957</v>
      </c>
    </row>
    <row r="62" spans="1:4" ht="12.75">
      <c r="A62" s="2" t="s">
        <v>10</v>
      </c>
      <c r="B62" s="3">
        <v>60</v>
      </c>
      <c r="C62" s="3">
        <v>92906.98211327412</v>
      </c>
      <c r="D62" s="3">
        <v>95789.48267527827</v>
      </c>
    </row>
    <row r="63" spans="1:4" ht="12.75">
      <c r="A63" s="2" t="s">
        <v>10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10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10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10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10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10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10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10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10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10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10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10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10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10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10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10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10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10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10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10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10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10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10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10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10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10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10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10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10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10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10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10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10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10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10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10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10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10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10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10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10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10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10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10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10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10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10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10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10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10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10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10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10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10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10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10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10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10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10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10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AKTUARIA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Fersini</dc:creator>
  <cp:keywords/>
  <dc:description/>
  <cp:lastModifiedBy>Salvatore Scognamiglio</cp:lastModifiedBy>
  <dcterms:created xsi:type="dcterms:W3CDTF">2006-02-21T09:24:32Z</dcterms:created>
  <dcterms:modified xsi:type="dcterms:W3CDTF">2024-04-23T08:37:49Z</dcterms:modified>
  <cp:category/>
  <cp:version/>
  <cp:contentType/>
  <cp:contentStatus/>
</cp:coreProperties>
</file>