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2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dd239430b66c60/Documenti/01_1 universita/lezioni/"/>
    </mc:Choice>
  </mc:AlternateContent>
  <xr:revisionPtr revIDLastSave="12" documentId="8_{04F52F75-7151-4EAA-BBFF-E53D57EFDEB3}" xr6:coauthVersionLast="47" xr6:coauthVersionMax="47" xr10:uidLastSave="{86BF49F1-4FDE-4A23-9D6F-54B23FECC3C2}"/>
  <bookViews>
    <workbookView xWindow="-108" yWindow="-108" windowWidth="23256" windowHeight="12456" xr2:uid="{B8B97AD4-78A5-47A9-9571-44F214311627}"/>
  </bookViews>
  <sheets>
    <sheet name="esempi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4" l="1"/>
  <c r="L80" i="4"/>
  <c r="H80" i="4"/>
  <c r="D80" i="4"/>
  <c r="D67" i="4"/>
  <c r="D68" i="4" s="1"/>
  <c r="D64" i="4"/>
  <c r="J67" i="4"/>
  <c r="J68" i="4" s="1"/>
  <c r="J64" i="4"/>
  <c r="I67" i="4"/>
  <c r="I68" i="4" s="1"/>
  <c r="I64" i="4"/>
  <c r="H67" i="4"/>
  <c r="H68" i="4" s="1"/>
  <c r="G67" i="4"/>
  <c r="F67" i="4"/>
  <c r="E67" i="4"/>
  <c r="L67" i="4" s="1"/>
  <c r="E68" i="4"/>
  <c r="H64" i="4"/>
  <c r="G64" i="4"/>
  <c r="F64" i="4"/>
  <c r="E64" i="4"/>
  <c r="B60" i="4"/>
  <c r="C86" i="4" s="1"/>
  <c r="E30" i="4"/>
  <c r="D38" i="4" s="1"/>
  <c r="M86" i="4"/>
  <c r="L86" i="4"/>
  <c r="L85" i="4"/>
  <c r="D86" i="4"/>
  <c r="D85" i="4"/>
  <c r="J31" i="4"/>
  <c r="I31" i="4"/>
  <c r="H31" i="4"/>
  <c r="G31" i="4"/>
  <c r="F31" i="4"/>
  <c r="E31" i="4"/>
  <c r="D31" i="4"/>
  <c r="G50" i="4"/>
  <c r="G42" i="4"/>
  <c r="J30" i="4"/>
  <c r="I30" i="4"/>
  <c r="H38" i="4" s="1"/>
  <c r="H30" i="4"/>
  <c r="G30" i="4"/>
  <c r="F30" i="4"/>
  <c r="D30" i="4"/>
  <c r="L13" i="4"/>
  <c r="K86" i="4" s="1"/>
  <c r="F68" i="4" l="1"/>
  <c r="G68" i="4"/>
  <c r="N86" i="4"/>
  <c r="D55" i="4"/>
  <c r="L31" i="4"/>
  <c r="E50" i="4" s="1"/>
  <c r="L50" i="4" s="1"/>
  <c r="B85" i="4"/>
  <c r="B86" i="4"/>
  <c r="K85" i="4"/>
  <c r="L30" i="4"/>
  <c r="L38" i="4" s="1"/>
  <c r="E44" i="4" s="1"/>
  <c r="E43" i="4" l="1"/>
  <c r="G43" i="4" s="1"/>
  <c r="G44" i="4" s="1"/>
  <c r="F44" i="4" s="1"/>
  <c r="B96" i="4"/>
  <c r="B102" i="4"/>
  <c r="B108" i="4"/>
  <c r="L68" i="4"/>
  <c r="L69" i="4" s="1"/>
  <c r="C85" i="4" s="1"/>
  <c r="B113" i="4"/>
  <c r="G49" i="4"/>
  <c r="M85" i="4"/>
  <c r="N85" i="4" s="1"/>
  <c r="N87" i="4" s="1"/>
  <c r="D90" i="4" s="1"/>
  <c r="E49" i="4"/>
  <c r="B101" i="4" l="1"/>
  <c r="B107" i="4"/>
  <c r="B95" i="4"/>
  <c r="B112" i="4" s="1"/>
  <c r="L49" i="4"/>
  <c r="D48" i="4" s="1"/>
  <c r="B97" i="4" l="1"/>
  <c r="B114" i="4" s="1"/>
  <c r="E86" i="4"/>
  <c r="D113" i="4"/>
  <c r="C113" i="4"/>
  <c r="E113" i="4" s="1"/>
  <c r="E85" i="4"/>
  <c r="E87" i="4" s="1"/>
  <c r="F90" i="4" s="1"/>
  <c r="D112" i="4"/>
  <c r="L51" i="4"/>
  <c r="B103" i="4" l="1"/>
  <c r="C114" i="4" s="1"/>
  <c r="B109" i="4"/>
  <c r="D114" i="4" s="1"/>
  <c r="E114" i="4" s="1"/>
  <c r="C112" i="4"/>
  <c r="E112" i="4" s="1"/>
</calcChain>
</file>

<file path=xl/sharedStrings.xml><?xml version="1.0" encoding="utf-8"?>
<sst xmlns="http://schemas.openxmlformats.org/spreadsheetml/2006/main" count="201" uniqueCount="122">
  <si>
    <t>Q3</t>
  </si>
  <si>
    <t>Q4</t>
  </si>
  <si>
    <t>Q1</t>
  </si>
  <si>
    <t>Q2</t>
  </si>
  <si>
    <t>H1</t>
  </si>
  <si>
    <t>H2</t>
  </si>
  <si>
    <t>…</t>
  </si>
  <si>
    <t>gen/mar</t>
  </si>
  <si>
    <t>apr-giu</t>
  </si>
  <si>
    <t>lug/set</t>
  </si>
  <si>
    <t>ott/dic</t>
  </si>
  <si>
    <t>gen/giu</t>
  </si>
  <si>
    <t>lug/dic</t>
  </si>
  <si>
    <t>2024 BDG</t>
  </si>
  <si>
    <t>2025 PLAN</t>
  </si>
  <si>
    <t>prodotto A</t>
  </si>
  <si>
    <t>Q</t>
  </si>
  <si>
    <t>BDG</t>
  </si>
  <si>
    <t>gen/dec</t>
  </si>
  <si>
    <t>tot</t>
  </si>
  <si>
    <t>kg</t>
  </si>
  <si>
    <t>litri</t>
  </si>
  <si>
    <t>costo di acquisto</t>
  </si>
  <si>
    <t>€/kg</t>
  </si>
  <si>
    <t>€/litro</t>
  </si>
  <si>
    <t>quantita totali consumate</t>
  </si>
  <si>
    <t>materia prima X</t>
  </si>
  <si>
    <t>materia prima Y</t>
  </si>
  <si>
    <t>totale da comprare</t>
  </si>
  <si>
    <t>fisso</t>
  </si>
  <si>
    <t>fino a 4000kg anno. Poi passa a 1,5</t>
  </si>
  <si>
    <t>poiche il totale annuo è 4567 kg allora</t>
  </si>
  <si>
    <t>euro</t>
  </si>
  <si>
    <t>totale</t>
  </si>
  <si>
    <t xml:space="preserve">VALORE TOTALE DEI CONSUMI: </t>
  </si>
  <si>
    <t>tot q da cosnumare</t>
  </si>
  <si>
    <t>x</t>
  </si>
  <si>
    <t>prezzo unitario medio</t>
  </si>
  <si>
    <t>=</t>
  </si>
  <si>
    <t>consumo unit</t>
  </si>
  <si>
    <t>= quantita da consumare  + scorte finali - scorte iniziali</t>
  </si>
  <si>
    <t>cons tot 2024</t>
  </si>
  <si>
    <t>La BOM (o distinta base) del prodotto A include i seguenti 2 materiali</t>
  </si>
  <si>
    <t>quantità per unita prodotta</t>
  </si>
  <si>
    <t>Il prezzo di acquisto dei materili è</t>
  </si>
  <si>
    <t>DOMANDA 1 : CALCOLARE COSTO TOTALE DELLE MATERIE PRIME DA CONSUMARE A BUDGET</t>
  </si>
  <si>
    <t>=1000/3*2</t>
  </si>
  <si>
    <t>=2500/6*1</t>
  </si>
  <si>
    <t>prima calcolare le quantita da acquistare del materiale X</t>
  </si>
  <si>
    <t>Per calcolare le quantita da acquistare devo avere info sulle scorte di Materie Prime</t>
  </si>
  <si>
    <t>Di seguito il piano di produzione della azienda (monoprodotto)</t>
  </si>
  <si>
    <t>Il costo totale delle materile prime da consumare = CONSUMO TOTALE x PREZZO DI ACQUISTO</t>
  </si>
  <si>
    <t>quantita</t>
  </si>
  <si>
    <t>prezzo</t>
  </si>
  <si>
    <t>valore (QxP)</t>
  </si>
  <si>
    <t>da notare che non avendo dato informazioni sul prezzo vuol dire che vale la stesa regola</t>
  </si>
  <si>
    <t>CONSUMO MATERIE ACTUAL</t>
  </si>
  <si>
    <t>quantita piano prod</t>
  </si>
  <si>
    <t>costo unit</t>
  </si>
  <si>
    <t>cost tot</t>
  </si>
  <si>
    <t>= 440 x 10 x 1,94</t>
  </si>
  <si>
    <t>CONSUMO MATERIE BUDGET</t>
  </si>
  <si>
    <t>Act- bdg</t>
  </si>
  <si>
    <t>-</t>
  </si>
  <si>
    <t>scostamento quantita</t>
  </si>
  <si>
    <r>
      <t>1.</t>
    </r>
    <r>
      <rPr>
        <sz val="11"/>
        <color rgb="FF000000"/>
        <rFont val="Calibri"/>
        <family val="2"/>
        <scheme val="minor"/>
      </rPr>
      <t>EFFETTO QUANTITA</t>
    </r>
  </si>
  <si>
    <r>
      <t>3.</t>
    </r>
    <r>
      <rPr>
        <sz val="11"/>
        <color rgb="FF000000"/>
        <rFont val="Calibri"/>
        <family val="2"/>
        <scheme val="minor"/>
      </rPr>
      <t>EFFETTO PREZZO</t>
    </r>
  </si>
  <si>
    <t xml:space="preserve"> (453-440) x 10 x 1,94</t>
  </si>
  <si>
    <t>tot scostamenti</t>
  </si>
  <si>
    <t>cons</t>
  </si>
  <si>
    <t>TOT</t>
  </si>
  <si>
    <r>
      <t>2.</t>
    </r>
    <r>
      <rPr>
        <sz val="11"/>
        <color rgb="FF000000"/>
        <rFont val="Calibri"/>
        <family val="2"/>
        <scheme val="minor"/>
      </rPr>
      <t>EFFETTO CONsUMO ORE</t>
    </r>
  </si>
  <si>
    <t>RICORDA: Piano di produzione ottenuto dalle quantita da vendere + scorte finali - scorte iniziali</t>
  </si>
  <si>
    <t>QUANTITA DA PRODURRE</t>
  </si>
  <si>
    <t>Il CONSUMO TOTALE dipende dalla BOM che indica quantita da consumare per unita di prodotto (Consumo unitario) e le quantita da produrre)</t>
  </si>
  <si>
    <t>CONSUMO UNITARIO</t>
  </si>
  <si>
    <t>PREZZO DI ACQUISTO</t>
  </si>
  <si>
    <t>calcolo del CONSUMO TOTALE = quantita da produrre (Piano di produzione) x quantita di materia prima x unita prodotta (da BOM bdg)</t>
  </si>
  <si>
    <t xml:space="preserve">PREZZO DI ACQUISTO: per il materiale Y è gia dato perche fisso ma per il materiale X varia in base alle totali quantita acquistate e quindi bisogna </t>
  </si>
  <si>
    <t>scorte (ipotesi da 2 mesi ad 1)</t>
  </si>
  <si>
    <t>Scorte FINALI</t>
  </si>
  <si>
    <t>Scorte INIZIALI</t>
  </si>
  <si>
    <t>VOLUMI ACTUAL + 3% vs budget</t>
  </si>
  <si>
    <t>CONSUMO UNITARIO ACTUAL</t>
  </si>
  <si>
    <t>consumo peggiore del 5% vs budget per inefficienze di produzione per tutto l'anno</t>
  </si>
  <si>
    <t>consumo unit bdg</t>
  </si>
  <si>
    <t>consumo unit act</t>
  </si>
  <si>
    <t>volumi act (bdg +3%)</t>
  </si>
  <si>
    <t>totale volumi actual</t>
  </si>
  <si>
    <t>consumo totale materie prime act</t>
  </si>
  <si>
    <t>totale consumi actual</t>
  </si>
  <si>
    <r>
      <t>(</t>
    </r>
    <r>
      <rPr>
        <b/>
        <sz val="11"/>
        <color rgb="FF000000"/>
        <rFont val="Calibri"/>
        <family val="2"/>
        <scheme val="minor"/>
      </rPr>
      <t>Q prod act – Q prod bdg</t>
    </r>
    <r>
      <rPr>
        <sz val="11"/>
        <color rgb="FF000000"/>
        <rFont val="Calibri"/>
        <family val="2"/>
        <scheme val="minor"/>
      </rPr>
      <t>) x Consumo unitario bdg x costo materia prima bdg</t>
    </r>
  </si>
  <si>
    <r>
      <t>Q prod act x (</t>
    </r>
    <r>
      <rPr>
        <b/>
        <sz val="11"/>
        <color rgb="FF000000"/>
        <rFont val="Calibri"/>
        <family val="2"/>
        <scheme val="minor"/>
      </rPr>
      <t>Consumo unitario actual - Consumo unitario bdg</t>
    </r>
    <r>
      <rPr>
        <sz val="11"/>
        <color rgb="FF000000"/>
        <rFont val="Calibri"/>
        <family val="2"/>
        <scheme val="minor"/>
      </rPr>
      <t>) x costo materia prima bdg</t>
    </r>
  </si>
  <si>
    <r>
      <t>Q prod act x Consumo unitario act x (</t>
    </r>
    <r>
      <rPr>
        <b/>
        <sz val="11"/>
        <color rgb="FF000000"/>
        <rFont val="Calibri"/>
        <family val="2"/>
        <scheme val="minor"/>
      </rPr>
      <t>costo materia prima act – costomateria prima bdg</t>
    </r>
    <r>
      <rPr>
        <sz val="11"/>
        <color rgb="FF000000"/>
        <rFont val="Calibri"/>
        <family val="2"/>
        <scheme val="minor"/>
      </rPr>
      <t>)</t>
    </r>
  </si>
  <si>
    <t>che coincide con lo scostamento totale da analizzare</t>
  </si>
  <si>
    <t>scostamento totale materie prime consumate DA ANALIZZARE</t>
  </si>
  <si>
    <t>Valutazioni possibili:</t>
  </si>
  <si>
    <t>Il PREZZO DI ACQUISTO dipende dalle quantita da acquistare di materiale</t>
  </si>
  <si>
    <t>quinid il prezzo medio del materiale è 1,98 (= 8850 / 4150)</t>
  </si>
  <si>
    <t>bisogna prima scomporre il valore actual di consumo nelle sue compoenti (quantita prodotte, consumo unitario, prezzo materila prima)</t>
  </si>
  <si>
    <t>da 11 a 9</t>
  </si>
  <si>
    <t>consumo stabile ad 11 dal 2022 è posi ridotto del 20%  a partire da Q2 per effetto di attivita di miglioramento</t>
  </si>
  <si>
    <t>pero il passaggio da 11 a 9 avviene nel Q2 e quindi bisogna calcolare il consumo medio dell anno</t>
  </si>
  <si>
    <t>consumo unitario act = 4285 / 453</t>
  </si>
  <si>
    <t>1133 = 11 x 103</t>
  </si>
  <si>
    <t>Per calcolare il prezzo act di acquisto di X bisogna verificare il total act di acquisto di X</t>
  </si>
  <si>
    <t>non avendo dato info su giacenze significa vale la stessa ipotersi (2 mesi ad inizio anno ed 1 mese a fine anno) ma su consumi actual</t>
  </si>
  <si>
    <t>=1133/3*2</t>
  </si>
  <si>
    <t>=2318/6*1</t>
  </si>
  <si>
    <t>quinsi il rpesso di acquisto di X è 2 perche le quantita acuistate nell anno sono 3916 (meno di 4000)</t>
  </si>
  <si>
    <t>= 453 x 9,45 x 2</t>
  </si>
  <si>
    <t>453 x (9,45 - 10) x 1,94</t>
  </si>
  <si>
    <t>453 x 9,45 x (2-1,94)</t>
  </si>
  <si>
    <t>DOMANDA 2 : CALCOLARE SCOSTAMENTO MATERIALI (15708 €) da ACTUAL vs BDG</t>
  </si>
  <si>
    <t>complessivamente il maggiore consumo di 387 € è dovuto principalmente dall aumento dei volumi da produrre (+460)</t>
  </si>
  <si>
    <t>1) l'effetto aumento Q va valutato rispetto allo stesso scostamento da calcolare sull vendite. Anche le vendite avranno uno scostamento di Quantita e se questo</t>
  </si>
  <si>
    <t>genera un fattura piu alto e maggiore di 460  allora l'effetto postovo di Q sul fatturato compensa completamente l'effetto di maggiore costo materie prime dovuto ad effetto volumi</t>
  </si>
  <si>
    <t xml:space="preserve">2) effetto prezzo 77 € dipende dal fatto che avendo acquistato di meno il prezzo era piu alto . </t>
  </si>
  <si>
    <t>Quindi fa verificare se conviene aumentare la quantita da acquitare per avere un vantaggio di prezzo di acquisto ma avere una scorta piu alta di magazzino</t>
  </si>
  <si>
    <t>3) bisogna valutare azioni di miglioramento sul consumo di Y perche continua ad essere peggiore del budget</t>
  </si>
  <si>
    <t>4) visto il milgioramento del cosnumo di X che dal Q2 ha un consumo stabile di 9, allora per il prossimo bdg 2025 non partire da una BOM che a bdg dava un cosumo unitario di 10.</t>
  </si>
  <si>
    <t>ma aggiornare la BOM che al massimo deve avere un consumo unitario di 9 (oramai consolitaro dal 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</si>
</sst>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_ ;[Red]\-#,##0\ "/>
    <numFmt numFmtId="166" formatCode="_-* #,##0_-;\-* #,##0_-;_-* &quot;-&quot;??_-;_-@_-"/>
    <numFmt numFmtId="167" formatCode="0.00_ ;\-0.00\ "/>
    <numFmt numFmtId="168" formatCode="0.0_ ;\-0.0\ "/>
    <numFmt numFmtId="170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23" xfId="0" applyBorder="1" applyAlignment="1">
      <alignment horizontal="center"/>
    </xf>
    <xf numFmtId="0" fontId="0" fillId="0" borderId="0" xfId="0" quotePrefix="1"/>
    <xf numFmtId="165" fontId="3" fillId="0" borderId="0" xfId="0" applyNumberFormat="1" applyFont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0" fillId="0" borderId="0" xfId="0" quotePrefix="1" applyAlignment="1">
      <alignment horizontal="left"/>
    </xf>
    <xf numFmtId="166" fontId="2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left"/>
    </xf>
    <xf numFmtId="0" fontId="0" fillId="0" borderId="0" xfId="0" quotePrefix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 indent="5" readingOrder="1"/>
    </xf>
    <xf numFmtId="0" fontId="5" fillId="0" borderId="0" xfId="0" applyFont="1" applyAlignment="1">
      <alignment horizontal="left" vertical="center" indent="5" readingOrder="1"/>
    </xf>
    <xf numFmtId="43" fontId="0" fillId="0" borderId="1" xfId="1" applyFont="1" applyBorder="1"/>
    <xf numFmtId="3" fontId="0" fillId="0" borderId="0" xfId="0" applyNumberFormat="1" applyAlignment="1">
      <alignment horizontal="center"/>
    </xf>
    <xf numFmtId="1" fontId="0" fillId="0" borderId="23" xfId="0" applyNumberFormat="1" applyBorder="1" applyAlignment="1">
      <alignment horizontal="center"/>
    </xf>
    <xf numFmtId="168" fontId="0" fillId="0" borderId="0" xfId="1" applyNumberFormat="1" applyFont="1" applyAlignment="1">
      <alignment horizontal="left"/>
    </xf>
    <xf numFmtId="3" fontId="0" fillId="0" borderId="1" xfId="0" applyNumberForma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1" applyNumberFormat="1" applyFont="1"/>
    <xf numFmtId="166" fontId="2" fillId="0" borderId="23" xfId="1" applyNumberFormat="1" applyFont="1" applyBorder="1"/>
    <xf numFmtId="170" fontId="4" fillId="0" borderId="5" xfId="0" applyNumberFormat="1" applyFont="1" applyBorder="1" applyAlignment="1">
      <alignment horizontal="center"/>
    </xf>
    <xf numFmtId="168" fontId="2" fillId="0" borderId="0" xfId="1" applyNumberFormat="1" applyFont="1" applyAlignment="1">
      <alignment horizontal="left"/>
    </xf>
    <xf numFmtId="170" fontId="4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5.xml"/><Relationship Id="rId13" Type="http://schemas.microsoft.com/office/2017/10/relationships/person" Target="persons/person2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0.xml"/><Relationship Id="rId10" Type="http://schemas.microsoft.com/office/2017/10/relationships/person" Target="persons/person4.xml"/><Relationship Id="rId4" Type="http://schemas.openxmlformats.org/officeDocument/2006/relationships/sharedStrings" Target="sharedStrings.xml"/><Relationship Id="rId14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6741-3CD1-44F3-9DF9-D4D30F2A1135}">
  <dimension ref="A1:V124"/>
  <sheetViews>
    <sheetView tabSelected="1" zoomScale="130" zoomScaleNormal="130" workbookViewId="0"/>
  </sheetViews>
  <sheetFormatPr defaultRowHeight="14.4" x14ac:dyDescent="0.3"/>
  <cols>
    <col min="1" max="1" width="15.5546875" customWidth="1"/>
    <col min="2" max="2" width="9.33203125" style="1" bestFit="1" customWidth="1"/>
    <col min="3" max="3" width="9.77734375" style="1" bestFit="1" customWidth="1"/>
    <col min="4" max="7" width="8" style="1" customWidth="1"/>
    <col min="8" max="8" width="7.88671875" style="1" customWidth="1"/>
    <col min="9" max="10" width="8" style="1" customWidth="1"/>
    <col min="11" max="11" width="11.21875" style="1" customWidth="1"/>
    <col min="12" max="12" width="7.77734375" style="1" bestFit="1" customWidth="1"/>
    <col min="13" max="13" width="8.44140625" customWidth="1"/>
    <col min="14" max="14" width="6.77734375" customWidth="1"/>
    <col min="17" max="18" width="10.21875" bestFit="1" customWidth="1"/>
    <col min="19" max="19" width="6.77734375" customWidth="1"/>
    <col min="20" max="20" width="6.77734375" hidden="1" customWidth="1"/>
    <col min="21" max="22" width="9" hidden="1" customWidth="1"/>
    <col min="23" max="23" width="6.77734375" customWidth="1"/>
    <col min="26" max="26" width="0" hidden="1" customWidth="1"/>
    <col min="30" max="33" width="6.33203125" customWidth="1"/>
  </cols>
  <sheetData>
    <row r="1" spans="1:12" x14ac:dyDescent="0.3">
      <c r="A1" s="27" t="s">
        <v>45</v>
      </c>
    </row>
    <row r="2" spans="1:12" x14ac:dyDescent="0.3">
      <c r="A2" s="27"/>
    </row>
    <row r="3" spans="1:12" x14ac:dyDescent="0.3">
      <c r="A3" t="s">
        <v>51</v>
      </c>
      <c r="L3"/>
    </row>
    <row r="4" spans="1:12" x14ac:dyDescent="0.3">
      <c r="A4" t="s">
        <v>74</v>
      </c>
      <c r="L4"/>
    </row>
    <row r="5" spans="1:12" x14ac:dyDescent="0.3">
      <c r="A5" t="s">
        <v>97</v>
      </c>
      <c r="L5"/>
    </row>
    <row r="6" spans="1:12" x14ac:dyDescent="0.3">
      <c r="L6"/>
    </row>
    <row r="7" spans="1:12" x14ac:dyDescent="0.3">
      <c r="A7" s="27" t="s">
        <v>73</v>
      </c>
      <c r="L7"/>
    </row>
    <row r="8" spans="1:12" x14ac:dyDescent="0.3">
      <c r="A8" t="s">
        <v>50</v>
      </c>
      <c r="L8"/>
    </row>
    <row r="9" spans="1:12" ht="15" thickBot="1" x14ac:dyDescent="0.35">
      <c r="A9" t="s">
        <v>72</v>
      </c>
      <c r="L9"/>
    </row>
    <row r="10" spans="1:12" x14ac:dyDescent="0.3">
      <c r="B10" s="28"/>
      <c r="C10" s="56">
        <v>2023</v>
      </c>
      <c r="D10" s="57"/>
      <c r="E10" s="58" t="s">
        <v>13</v>
      </c>
      <c r="F10" s="59"/>
      <c r="G10" s="59"/>
      <c r="H10" s="60"/>
      <c r="I10" s="57" t="s">
        <v>14</v>
      </c>
      <c r="J10" s="61"/>
      <c r="L10" s="13">
        <v>2024</v>
      </c>
    </row>
    <row r="11" spans="1:12" x14ac:dyDescent="0.3">
      <c r="C11" s="3" t="s">
        <v>6</v>
      </c>
      <c r="D11" s="16" t="s">
        <v>1</v>
      </c>
      <c r="E11" s="22" t="s">
        <v>2</v>
      </c>
      <c r="F11" s="3" t="s">
        <v>3</v>
      </c>
      <c r="G11" s="3" t="s">
        <v>0</v>
      </c>
      <c r="H11" s="23" t="s">
        <v>1</v>
      </c>
      <c r="I11" s="19" t="s">
        <v>4</v>
      </c>
      <c r="J11" s="3" t="s">
        <v>5</v>
      </c>
      <c r="L11" s="14" t="s">
        <v>17</v>
      </c>
    </row>
    <row r="12" spans="1:12" ht="15" thickBot="1" x14ac:dyDescent="0.35">
      <c r="A12" s="5"/>
      <c r="B12" s="6"/>
      <c r="C12" s="7"/>
      <c r="D12" s="17" t="s">
        <v>10</v>
      </c>
      <c r="E12" s="24" t="s">
        <v>7</v>
      </c>
      <c r="F12" s="7" t="s">
        <v>8</v>
      </c>
      <c r="G12" s="7" t="s">
        <v>9</v>
      </c>
      <c r="H12" s="25" t="s">
        <v>10</v>
      </c>
      <c r="I12" s="20" t="s">
        <v>11</v>
      </c>
      <c r="J12" s="7" t="s">
        <v>12</v>
      </c>
      <c r="K12" s="6"/>
      <c r="L12" s="15" t="s">
        <v>18</v>
      </c>
    </row>
    <row r="13" spans="1:12" x14ac:dyDescent="0.3">
      <c r="A13" s="8" t="s">
        <v>15</v>
      </c>
      <c r="B13" s="9" t="s">
        <v>16</v>
      </c>
      <c r="C13" s="10"/>
      <c r="D13" s="18">
        <v>120</v>
      </c>
      <c r="E13" s="26">
        <v>100</v>
      </c>
      <c r="F13" s="10">
        <v>100</v>
      </c>
      <c r="G13" s="10">
        <v>120</v>
      </c>
      <c r="H13" s="11">
        <v>120</v>
      </c>
      <c r="I13" s="21">
        <v>250</v>
      </c>
      <c r="J13" s="11">
        <v>240</v>
      </c>
      <c r="K13" s="6"/>
      <c r="L13" s="11">
        <f>+SUM(E13:H13)</f>
        <v>440</v>
      </c>
    </row>
    <row r="14" spans="1:12" x14ac:dyDescent="0.3">
      <c r="L14"/>
    </row>
    <row r="15" spans="1:12" x14ac:dyDescent="0.3">
      <c r="A15" s="27" t="s">
        <v>75</v>
      </c>
      <c r="L15"/>
    </row>
    <row r="16" spans="1:12" x14ac:dyDescent="0.3">
      <c r="A16" t="s">
        <v>42</v>
      </c>
      <c r="L16"/>
    </row>
    <row r="17" spans="1:12" x14ac:dyDescent="0.3">
      <c r="A17" s="29" t="s">
        <v>43</v>
      </c>
      <c r="L17"/>
    </row>
    <row r="18" spans="1:12" x14ac:dyDescent="0.3">
      <c r="A18" t="s">
        <v>26</v>
      </c>
      <c r="B18" s="1">
        <v>10</v>
      </c>
      <c r="C18" s="1" t="s">
        <v>20</v>
      </c>
      <c r="E18" s="28"/>
      <c r="L18"/>
    </row>
    <row r="19" spans="1:12" x14ac:dyDescent="0.3">
      <c r="A19" t="s">
        <v>27</v>
      </c>
      <c r="B19" s="1">
        <v>5</v>
      </c>
      <c r="C19" s="1" t="s">
        <v>21</v>
      </c>
      <c r="E19" s="28"/>
      <c r="L19"/>
    </row>
    <row r="20" spans="1:12" x14ac:dyDescent="0.3">
      <c r="E20" s="28"/>
      <c r="H20" s="29"/>
      <c r="L20"/>
    </row>
    <row r="21" spans="1:12" x14ac:dyDescent="0.3">
      <c r="A21" s="27" t="s">
        <v>76</v>
      </c>
      <c r="E21" s="28"/>
      <c r="H21" s="29"/>
      <c r="L21"/>
    </row>
    <row r="22" spans="1:12" x14ac:dyDescent="0.3">
      <c r="A22" t="s">
        <v>44</v>
      </c>
      <c r="E22" s="28"/>
      <c r="H22" s="29"/>
      <c r="L22"/>
    </row>
    <row r="23" spans="1:12" x14ac:dyDescent="0.3">
      <c r="A23" t="s">
        <v>26</v>
      </c>
      <c r="B23" s="1">
        <v>2</v>
      </c>
      <c r="C23" s="1" t="s">
        <v>23</v>
      </c>
      <c r="D23" s="29" t="s">
        <v>30</v>
      </c>
      <c r="G23" s="29"/>
      <c r="L23"/>
    </row>
    <row r="24" spans="1:12" x14ac:dyDescent="0.3">
      <c r="A24" t="s">
        <v>27</v>
      </c>
      <c r="B24" s="1">
        <v>3</v>
      </c>
      <c r="C24" s="1" t="s">
        <v>24</v>
      </c>
      <c r="D24" s="29" t="s">
        <v>29</v>
      </c>
      <c r="G24" s="29"/>
      <c r="L24"/>
    </row>
    <row r="25" spans="1:12" x14ac:dyDescent="0.3">
      <c r="E25" s="28"/>
      <c r="H25" s="29"/>
      <c r="L25"/>
    </row>
    <row r="26" spans="1:12" x14ac:dyDescent="0.3">
      <c r="L26"/>
    </row>
    <row r="27" spans="1:12" ht="15" thickBot="1" x14ac:dyDescent="0.35">
      <c r="A27" t="s">
        <v>77</v>
      </c>
      <c r="L27"/>
    </row>
    <row r="28" spans="1:12" x14ac:dyDescent="0.3">
      <c r="C28" s="56">
        <v>2023</v>
      </c>
      <c r="D28" s="57"/>
      <c r="E28" s="58" t="s">
        <v>13</v>
      </c>
      <c r="F28" s="59"/>
      <c r="G28" s="59"/>
      <c r="H28" s="60"/>
      <c r="I28" s="57" t="s">
        <v>14</v>
      </c>
      <c r="J28" s="61"/>
      <c r="L28"/>
    </row>
    <row r="29" spans="1:12" ht="15" thickBot="1" x14ac:dyDescent="0.35">
      <c r="A29" t="s">
        <v>25</v>
      </c>
      <c r="D29" s="23" t="s">
        <v>1</v>
      </c>
      <c r="E29" s="22" t="s">
        <v>2</v>
      </c>
      <c r="F29" s="3" t="s">
        <v>3</v>
      </c>
      <c r="G29" s="3" t="s">
        <v>0</v>
      </c>
      <c r="H29" s="23" t="s">
        <v>1</v>
      </c>
      <c r="I29" s="19" t="s">
        <v>4</v>
      </c>
      <c r="J29" s="3" t="s">
        <v>5</v>
      </c>
      <c r="L29" s="27" t="s">
        <v>41</v>
      </c>
    </row>
    <row r="30" spans="1:12" ht="15" thickBot="1" x14ac:dyDescent="0.35">
      <c r="A30" t="s">
        <v>26</v>
      </c>
      <c r="C30" s="1" t="s">
        <v>20</v>
      </c>
      <c r="D30" s="30">
        <f>+D$13*$B18</f>
        <v>1200</v>
      </c>
      <c r="E30" s="30">
        <f>+E$13*$B18</f>
        <v>1000</v>
      </c>
      <c r="F30" s="30">
        <f>+F$13*$B18</f>
        <v>1000</v>
      </c>
      <c r="G30" s="30">
        <f>+G$13*$B18</f>
        <v>1200</v>
      </c>
      <c r="H30" s="30">
        <f>+H$13*$B18</f>
        <v>1200</v>
      </c>
      <c r="I30" s="30">
        <f>+I$13*$B18</f>
        <v>2500</v>
      </c>
      <c r="J30" s="30">
        <f>+J$13*$B18</f>
        <v>2400</v>
      </c>
      <c r="L30" s="37">
        <f>+SUM(E30:H30)</f>
        <v>4400</v>
      </c>
    </row>
    <row r="31" spans="1:12" x14ac:dyDescent="0.3">
      <c r="A31" t="s">
        <v>27</v>
      </c>
      <c r="C31" s="1" t="s">
        <v>21</v>
      </c>
      <c r="D31" s="30">
        <f>+D$13*$B19</f>
        <v>600</v>
      </c>
      <c r="E31" s="30">
        <f>+E$13*$B19</f>
        <v>500</v>
      </c>
      <c r="F31" s="30">
        <f>+F$13*$B19</f>
        <v>500</v>
      </c>
      <c r="G31" s="30">
        <f>+G$13*$B19</f>
        <v>600</v>
      </c>
      <c r="H31" s="30">
        <f>+H$13*$B19</f>
        <v>600</v>
      </c>
      <c r="I31" s="30">
        <f>+I$13*$B19</f>
        <v>1250</v>
      </c>
      <c r="J31" s="30">
        <f>+J$13*$B19</f>
        <v>1200</v>
      </c>
      <c r="L31" s="37">
        <f>+SUM(E31:H31)</f>
        <v>2200</v>
      </c>
    </row>
    <row r="32" spans="1:12" x14ac:dyDescent="0.3">
      <c r="L32" s="36"/>
    </row>
    <row r="33" spans="1:13" x14ac:dyDescent="0.3">
      <c r="A33" t="s">
        <v>78</v>
      </c>
      <c r="L33" s="36"/>
    </row>
    <row r="34" spans="1:13" x14ac:dyDescent="0.3">
      <c r="A34" t="s">
        <v>48</v>
      </c>
      <c r="L34" s="36"/>
    </row>
    <row r="35" spans="1:13" x14ac:dyDescent="0.3">
      <c r="A35" t="s">
        <v>49</v>
      </c>
      <c r="L35" s="36"/>
    </row>
    <row r="37" spans="1:13" x14ac:dyDescent="0.3">
      <c r="D37" s="1" t="s">
        <v>81</v>
      </c>
      <c r="H37" s="1" t="s">
        <v>80</v>
      </c>
      <c r="L37" s="27" t="s">
        <v>28</v>
      </c>
    </row>
    <row r="38" spans="1:13" x14ac:dyDescent="0.3">
      <c r="A38" t="s">
        <v>79</v>
      </c>
      <c r="C38" s="1" t="s">
        <v>20</v>
      </c>
      <c r="D38" s="32">
        <f>+E30/3*2</f>
        <v>666.66666666666663</v>
      </c>
      <c r="E38" s="38" t="s">
        <v>46</v>
      </c>
      <c r="H38" s="32">
        <f>+I30/6*1</f>
        <v>416.66666666666669</v>
      </c>
      <c r="I38" s="38" t="s">
        <v>47</v>
      </c>
      <c r="L38" s="62">
        <f>+L30+H38-D38</f>
        <v>4150</v>
      </c>
      <c r="M38" s="35" t="s">
        <v>40</v>
      </c>
    </row>
    <row r="39" spans="1:13" x14ac:dyDescent="0.3">
      <c r="D39" s="32"/>
      <c r="E39" s="38"/>
      <c r="H39" s="32"/>
      <c r="I39" s="38"/>
      <c r="L39" s="33"/>
      <c r="M39" s="35"/>
    </row>
    <row r="40" spans="1:13" x14ac:dyDescent="0.3">
      <c r="A40" t="s">
        <v>26</v>
      </c>
      <c r="C40" s="28" t="s">
        <v>22</v>
      </c>
      <c r="D40" s="1">
        <v>2</v>
      </c>
      <c r="E40" s="1" t="s">
        <v>23</v>
      </c>
      <c r="F40" s="29" t="s">
        <v>30</v>
      </c>
      <c r="L40"/>
    </row>
    <row r="41" spans="1:13" x14ac:dyDescent="0.3">
      <c r="C41" s="63"/>
      <c r="E41" s="1" t="s">
        <v>52</v>
      </c>
      <c r="F41" s="1" t="s">
        <v>53</v>
      </c>
      <c r="G41" s="29" t="s">
        <v>54</v>
      </c>
      <c r="L41"/>
    </row>
    <row r="42" spans="1:13" x14ac:dyDescent="0.3">
      <c r="A42" t="s">
        <v>26</v>
      </c>
      <c r="C42" s="28"/>
      <c r="E42" s="1">
        <v>4000</v>
      </c>
      <c r="F42" s="1">
        <v>2</v>
      </c>
      <c r="G42" s="1">
        <f>+E42*F42</f>
        <v>8000</v>
      </c>
      <c r="H42" s="1" t="s">
        <v>32</v>
      </c>
      <c r="L42"/>
    </row>
    <row r="43" spans="1:13" x14ac:dyDescent="0.3">
      <c r="A43" t="s">
        <v>31</v>
      </c>
      <c r="C43" s="28"/>
      <c r="E43" s="53">
        <f>+E44-E42</f>
        <v>150</v>
      </c>
      <c r="F43" s="1">
        <v>1.5</v>
      </c>
      <c r="G43" s="34">
        <f>+E43*F43</f>
        <v>225</v>
      </c>
      <c r="H43" s="1" t="s">
        <v>32</v>
      </c>
      <c r="L43"/>
    </row>
    <row r="44" spans="1:13" x14ac:dyDescent="0.3">
      <c r="A44" s="1"/>
      <c r="C44" s="28"/>
      <c r="D44" s="1" t="s">
        <v>33</v>
      </c>
      <c r="E44" s="32">
        <f>+L38</f>
        <v>4150</v>
      </c>
      <c r="F44" s="31">
        <f>+G44/E44</f>
        <v>1.9819277108433735</v>
      </c>
      <c r="G44" s="1">
        <f>+G42+G43</f>
        <v>8225</v>
      </c>
      <c r="H44" s="64" t="s">
        <v>98</v>
      </c>
      <c r="L44"/>
    </row>
    <row r="45" spans="1:13" x14ac:dyDescent="0.3">
      <c r="C45" s="28"/>
      <c r="F45" s="29"/>
      <c r="L45"/>
    </row>
    <row r="46" spans="1:13" x14ac:dyDescent="0.3">
      <c r="A46" t="s">
        <v>27</v>
      </c>
      <c r="C46" s="28" t="s">
        <v>22</v>
      </c>
      <c r="D46" s="1">
        <v>3</v>
      </c>
      <c r="E46" s="1" t="s">
        <v>24</v>
      </c>
      <c r="F46" s="29" t="s">
        <v>29</v>
      </c>
      <c r="L46"/>
    </row>
    <row r="47" spans="1:13" x14ac:dyDescent="0.3">
      <c r="L47"/>
    </row>
    <row r="48" spans="1:13" x14ac:dyDescent="0.3">
      <c r="A48" s="27" t="s">
        <v>34</v>
      </c>
      <c r="B48" s="4"/>
      <c r="C48" s="4"/>
      <c r="D48" s="39">
        <f>+L49+L50</f>
        <v>15320.481927710844</v>
      </c>
      <c r="E48" s="4"/>
      <c r="L48"/>
    </row>
    <row r="49" spans="1:13" x14ac:dyDescent="0.3">
      <c r="A49" t="s">
        <v>26</v>
      </c>
      <c r="D49" s="28" t="s">
        <v>35</v>
      </c>
      <c r="E49" s="2">
        <f>+L30</f>
        <v>4400</v>
      </c>
      <c r="F49" s="1" t="s">
        <v>36</v>
      </c>
      <c r="G49" s="31">
        <f>+F44</f>
        <v>1.9819277108433735</v>
      </c>
      <c r="H49" s="29" t="s">
        <v>37</v>
      </c>
      <c r="K49" t="s">
        <v>38</v>
      </c>
      <c r="L49" s="65">
        <f>+E49*G49</f>
        <v>8720.4819277108436</v>
      </c>
    </row>
    <row r="50" spans="1:13" x14ac:dyDescent="0.3">
      <c r="A50" t="s">
        <v>27</v>
      </c>
      <c r="D50" s="28" t="s">
        <v>35</v>
      </c>
      <c r="E50" s="2">
        <f>+L31</f>
        <v>2200</v>
      </c>
      <c r="F50" s="1" t="s">
        <v>36</v>
      </c>
      <c r="G50" s="1">
        <f>+D46</f>
        <v>3</v>
      </c>
      <c r="H50" s="71" t="s">
        <v>37</v>
      </c>
      <c r="K50" t="s">
        <v>38</v>
      </c>
      <c r="L50" s="66">
        <f>+E50*G50</f>
        <v>6600</v>
      </c>
    </row>
    <row r="51" spans="1:13" x14ac:dyDescent="0.3">
      <c r="L51" s="65">
        <f>+L49+L50</f>
        <v>15320.481927710844</v>
      </c>
    </row>
    <row r="52" spans="1:13" x14ac:dyDescent="0.3">
      <c r="L52"/>
    </row>
    <row r="53" spans="1:13" x14ac:dyDescent="0.3">
      <c r="A53" s="27" t="s">
        <v>113</v>
      </c>
      <c r="L53"/>
    </row>
    <row r="54" spans="1:13" x14ac:dyDescent="0.3">
      <c r="A54" t="s">
        <v>99</v>
      </c>
      <c r="L54"/>
    </row>
    <row r="55" spans="1:13" x14ac:dyDescent="0.3">
      <c r="A55" t="s">
        <v>82</v>
      </c>
      <c r="D55" s="32">
        <f>+L13*1.03</f>
        <v>453.2</v>
      </c>
      <c r="L55"/>
    </row>
    <row r="56" spans="1:13" x14ac:dyDescent="0.3">
      <c r="A56" t="s">
        <v>83</v>
      </c>
      <c r="L56"/>
    </row>
    <row r="57" spans="1:13" x14ac:dyDescent="0.3">
      <c r="A57" t="s">
        <v>26</v>
      </c>
      <c r="B57" s="31" t="s">
        <v>100</v>
      </c>
      <c r="C57" s="1" t="s">
        <v>20</v>
      </c>
      <c r="D57" s="29" t="s">
        <v>101</v>
      </c>
      <c r="H57" s="40"/>
      <c r="I57" s="41"/>
      <c r="L57"/>
    </row>
    <row r="58" spans="1:13" x14ac:dyDescent="0.3">
      <c r="B58" s="31"/>
      <c r="D58" s="29" t="s">
        <v>102</v>
      </c>
      <c r="H58" s="40"/>
      <c r="I58" s="41"/>
      <c r="L58"/>
    </row>
    <row r="59" spans="1:13" x14ac:dyDescent="0.3">
      <c r="B59" s="31"/>
      <c r="D59" s="29"/>
      <c r="H59" s="40"/>
      <c r="I59" s="41"/>
      <c r="L59"/>
    </row>
    <row r="60" spans="1:13" x14ac:dyDescent="0.3">
      <c r="A60" t="s">
        <v>27</v>
      </c>
      <c r="B60" s="31">
        <f>+B19*1.05</f>
        <v>5.25</v>
      </c>
      <c r="C60" s="1" t="s">
        <v>21</v>
      </c>
      <c r="D60" s="29" t="s">
        <v>84</v>
      </c>
      <c r="L60"/>
    </row>
    <row r="61" spans="1:13" ht="15" thickBot="1" x14ac:dyDescent="0.35">
      <c r="D61" s="29"/>
      <c r="L61"/>
    </row>
    <row r="62" spans="1:13" x14ac:dyDescent="0.3">
      <c r="C62" s="56">
        <v>2023</v>
      </c>
      <c r="D62" s="57"/>
      <c r="E62" s="58" t="s">
        <v>13</v>
      </c>
      <c r="F62" s="59"/>
      <c r="G62" s="59"/>
      <c r="H62" s="60"/>
      <c r="I62" s="57" t="s">
        <v>14</v>
      </c>
      <c r="J62" s="61"/>
      <c r="L62"/>
    </row>
    <row r="63" spans="1:13" x14ac:dyDescent="0.3">
      <c r="D63" s="23" t="s">
        <v>1</v>
      </c>
      <c r="E63" s="22" t="s">
        <v>2</v>
      </c>
      <c r="F63" s="3" t="s">
        <v>3</v>
      </c>
      <c r="G63" s="3" t="s">
        <v>0</v>
      </c>
      <c r="H63" s="23" t="s">
        <v>1</v>
      </c>
      <c r="I63" s="19" t="s">
        <v>4</v>
      </c>
      <c r="J63" s="3" t="s">
        <v>5</v>
      </c>
      <c r="L63"/>
      <c r="M63" s="27"/>
    </row>
    <row r="64" spans="1:13" x14ac:dyDescent="0.3">
      <c r="A64" t="s">
        <v>26</v>
      </c>
      <c r="C64" s="28" t="s">
        <v>85</v>
      </c>
      <c r="D64" s="1">
        <f>+$B$18</f>
        <v>10</v>
      </c>
      <c r="E64" s="1">
        <f>+$B$18</f>
        <v>10</v>
      </c>
      <c r="F64" s="1">
        <f t="shared" ref="F64:J64" si="0">+$B$18</f>
        <v>10</v>
      </c>
      <c r="G64" s="1">
        <f t="shared" si="0"/>
        <v>10</v>
      </c>
      <c r="H64" s="1">
        <f t="shared" si="0"/>
        <v>10</v>
      </c>
      <c r="I64" s="1">
        <f t="shared" si="0"/>
        <v>10</v>
      </c>
      <c r="J64" s="1">
        <f t="shared" si="0"/>
        <v>10</v>
      </c>
    </row>
    <row r="65" spans="1:13" x14ac:dyDescent="0.3">
      <c r="C65" s="28" t="s">
        <v>86</v>
      </c>
      <c r="D65" s="1">
        <v>11</v>
      </c>
      <c r="E65" s="1">
        <v>11</v>
      </c>
      <c r="F65" s="32">
        <v>9</v>
      </c>
      <c r="G65" s="32">
        <v>9</v>
      </c>
      <c r="H65" s="32">
        <v>9</v>
      </c>
      <c r="I65" s="32">
        <v>9</v>
      </c>
      <c r="J65" s="32">
        <v>9</v>
      </c>
      <c r="L65" s="54"/>
      <c r="M65" s="54"/>
    </row>
    <row r="66" spans="1:13" ht="15" thickBot="1" x14ac:dyDescent="0.35">
      <c r="C66" s="28"/>
      <c r="L66" s="54" t="s">
        <v>19</v>
      </c>
      <c r="M66" s="54"/>
    </row>
    <row r="67" spans="1:13" ht="15" thickBot="1" x14ac:dyDescent="0.35">
      <c r="C67" s="28" t="s">
        <v>87</v>
      </c>
      <c r="D67" s="32">
        <f>+D13*1.03</f>
        <v>123.60000000000001</v>
      </c>
      <c r="E67" s="32">
        <f>+E13*1.03</f>
        <v>103</v>
      </c>
      <c r="F67" s="32">
        <f t="shared" ref="F67:H67" si="1">+F13*1.03</f>
        <v>103</v>
      </c>
      <c r="G67" s="32">
        <f t="shared" si="1"/>
        <v>123.60000000000001</v>
      </c>
      <c r="H67" s="32">
        <f t="shared" si="1"/>
        <v>123.60000000000001</v>
      </c>
      <c r="I67" s="32">
        <f t="shared" ref="I67:J67" si="2">+I13*1.03</f>
        <v>257.5</v>
      </c>
      <c r="J67" s="32">
        <f t="shared" si="2"/>
        <v>247.20000000000002</v>
      </c>
      <c r="L67" s="11">
        <f>+SUM(E67:H67)</f>
        <v>453.20000000000005</v>
      </c>
      <c r="M67" s="54" t="s">
        <v>88</v>
      </c>
    </row>
    <row r="68" spans="1:13" ht="15" thickBot="1" x14ac:dyDescent="0.35">
      <c r="C68" s="28" t="s">
        <v>89</v>
      </c>
      <c r="D68" s="32">
        <f t="shared" ref="D68:E68" si="3">+D67*D65</f>
        <v>1359.6000000000001</v>
      </c>
      <c r="E68" s="32">
        <f t="shared" si="3"/>
        <v>1133</v>
      </c>
      <c r="F68" s="32">
        <f>+F67*F65</f>
        <v>927</v>
      </c>
      <c r="G68" s="32">
        <f t="shared" ref="G68:J68" si="4">+G67*G65</f>
        <v>1112.4000000000001</v>
      </c>
      <c r="H68" s="32">
        <f t="shared" si="4"/>
        <v>1112.4000000000001</v>
      </c>
      <c r="I68" s="32">
        <f t="shared" si="4"/>
        <v>2317.5</v>
      </c>
      <c r="J68" s="32">
        <f t="shared" si="4"/>
        <v>2224.8000000000002</v>
      </c>
      <c r="L68" s="11">
        <f>+SUM(E68:H68)</f>
        <v>4284.8</v>
      </c>
      <c r="M68" s="54" t="s">
        <v>90</v>
      </c>
    </row>
    <row r="69" spans="1:13" x14ac:dyDescent="0.3">
      <c r="D69" s="28"/>
      <c r="E69" s="1" t="s">
        <v>104</v>
      </c>
      <c r="L69" s="67">
        <f>+L68/L67</f>
        <v>9.4545454545454533</v>
      </c>
      <c r="M69" s="68" t="s">
        <v>103</v>
      </c>
    </row>
    <row r="70" spans="1:13" x14ac:dyDescent="0.3">
      <c r="L70" s="69"/>
      <c r="M70" s="68"/>
    </row>
    <row r="71" spans="1:13" x14ac:dyDescent="0.3">
      <c r="A71" t="s">
        <v>55</v>
      </c>
      <c r="L71"/>
    </row>
    <row r="72" spans="1:13" x14ac:dyDescent="0.3">
      <c r="A72" t="s">
        <v>44</v>
      </c>
      <c r="E72" s="28"/>
      <c r="L72"/>
    </row>
    <row r="73" spans="1:13" x14ac:dyDescent="0.3">
      <c r="A73" t="s">
        <v>26</v>
      </c>
      <c r="C73" s="1">
        <v>2</v>
      </c>
      <c r="D73" s="1" t="s">
        <v>23</v>
      </c>
      <c r="E73" s="29" t="s">
        <v>30</v>
      </c>
      <c r="L73"/>
    </row>
    <row r="74" spans="1:13" x14ac:dyDescent="0.3">
      <c r="A74" t="s">
        <v>27</v>
      </c>
      <c r="C74" s="1">
        <v>3</v>
      </c>
      <c r="D74" s="1" t="s">
        <v>24</v>
      </c>
      <c r="E74" s="29" t="s">
        <v>29</v>
      </c>
      <c r="L74"/>
    </row>
    <row r="75" spans="1:13" x14ac:dyDescent="0.3">
      <c r="L75"/>
    </row>
    <row r="76" spans="1:13" x14ac:dyDescent="0.3">
      <c r="A76" t="s">
        <v>105</v>
      </c>
      <c r="L76"/>
    </row>
    <row r="77" spans="1:13" x14ac:dyDescent="0.3">
      <c r="A77" t="s">
        <v>106</v>
      </c>
      <c r="B77" s="2"/>
      <c r="C77" s="29"/>
      <c r="L77"/>
    </row>
    <row r="78" spans="1:13" x14ac:dyDescent="0.3">
      <c r="B78" s="2"/>
      <c r="C78" s="29"/>
      <c r="L78"/>
    </row>
    <row r="79" spans="1:13" x14ac:dyDescent="0.3">
      <c r="D79" s="1" t="s">
        <v>81</v>
      </c>
      <c r="H79" s="1" t="s">
        <v>80</v>
      </c>
      <c r="L79" s="27" t="s">
        <v>28</v>
      </c>
    </row>
    <row r="80" spans="1:13" x14ac:dyDescent="0.3">
      <c r="A80" t="s">
        <v>79</v>
      </c>
      <c r="C80" s="1" t="s">
        <v>20</v>
      </c>
      <c r="D80" s="32">
        <f>+E68/3*2</f>
        <v>755.33333333333337</v>
      </c>
      <c r="E80" s="38" t="s">
        <v>107</v>
      </c>
      <c r="H80" s="32">
        <f>+I68/6*1</f>
        <v>386.25</v>
      </c>
      <c r="I80" s="38" t="s">
        <v>108</v>
      </c>
      <c r="L80" s="62">
        <f>+L68+H80-D80</f>
        <v>3915.7166666666667</v>
      </c>
      <c r="M80" s="35" t="s">
        <v>40</v>
      </c>
    </row>
    <row r="81" spans="1:15" x14ac:dyDescent="0.3">
      <c r="A81" t="s">
        <v>109</v>
      </c>
    </row>
    <row r="83" spans="1:15" x14ac:dyDescent="0.3">
      <c r="A83" t="s">
        <v>56</v>
      </c>
      <c r="J83" t="s">
        <v>61</v>
      </c>
      <c r="M83" s="1"/>
      <c r="N83" s="1"/>
      <c r="O83" s="1"/>
    </row>
    <row r="84" spans="1:15" ht="43.2" x14ac:dyDescent="0.3">
      <c r="B84" s="12" t="s">
        <v>57</v>
      </c>
      <c r="C84" s="12" t="s">
        <v>39</v>
      </c>
      <c r="D84" s="12" t="s">
        <v>58</v>
      </c>
      <c r="E84" s="12" t="s">
        <v>59</v>
      </c>
      <c r="K84" s="12" t="s">
        <v>57</v>
      </c>
      <c r="L84" s="12" t="s">
        <v>39</v>
      </c>
      <c r="M84" s="12" t="s">
        <v>58</v>
      </c>
      <c r="N84" s="12" t="s">
        <v>59</v>
      </c>
      <c r="O84" s="1"/>
    </row>
    <row r="85" spans="1:15" x14ac:dyDescent="0.3">
      <c r="A85" s="42" t="s">
        <v>26</v>
      </c>
      <c r="B85" s="43">
        <f>+L13*1.03</f>
        <v>453.2</v>
      </c>
      <c r="C85" s="44">
        <f>+L69</f>
        <v>9.4545454545454533</v>
      </c>
      <c r="D85" s="45">
        <f>+C73</f>
        <v>2</v>
      </c>
      <c r="E85" s="46">
        <f>+B85*C85*D85</f>
        <v>8569.5999999999985</v>
      </c>
      <c r="F85" s="38" t="s">
        <v>110</v>
      </c>
      <c r="J85" s="47" t="s">
        <v>26</v>
      </c>
      <c r="K85" s="43">
        <f>+L13</f>
        <v>440</v>
      </c>
      <c r="L85" s="44">
        <f>+B18</f>
        <v>10</v>
      </c>
      <c r="M85" s="48">
        <f>+F44</f>
        <v>1.9819277108433735</v>
      </c>
      <c r="N85" s="46">
        <f>+K85*L85*M85</f>
        <v>8720.4819277108436</v>
      </c>
      <c r="O85" s="38" t="s">
        <v>60</v>
      </c>
    </row>
    <row r="86" spans="1:15" x14ac:dyDescent="0.3">
      <c r="A86" s="42" t="s">
        <v>27</v>
      </c>
      <c r="B86" s="43">
        <f>+L13*1.03</f>
        <v>453.2</v>
      </c>
      <c r="C86" s="44">
        <f>+B60</f>
        <v>5.25</v>
      </c>
      <c r="D86" s="45">
        <f>+C74</f>
        <v>3</v>
      </c>
      <c r="E86" s="46">
        <f>+B86*C86*D86</f>
        <v>7137.9</v>
      </c>
      <c r="J86" s="47" t="s">
        <v>27</v>
      </c>
      <c r="K86" s="43">
        <f>+L13</f>
        <v>440</v>
      </c>
      <c r="L86" s="44">
        <f>+B19</f>
        <v>5</v>
      </c>
      <c r="M86" s="48">
        <f>+D46</f>
        <v>3</v>
      </c>
      <c r="N86" s="46">
        <f>+K86*L86*M86</f>
        <v>6600</v>
      </c>
      <c r="O86" s="1"/>
    </row>
    <row r="87" spans="1:15" x14ac:dyDescent="0.3">
      <c r="B87" s="32"/>
      <c r="E87" s="46">
        <f>+SUM(E85:E86)</f>
        <v>15707.499999999998</v>
      </c>
      <c r="L87" s="32"/>
      <c r="N87" s="46">
        <f>+SUM(N85:N86)</f>
        <v>15320.481927710844</v>
      </c>
    </row>
    <row r="89" spans="1:15" x14ac:dyDescent="0.3">
      <c r="A89" s="27" t="s">
        <v>95</v>
      </c>
      <c r="B89" s="4"/>
      <c r="C89" s="4"/>
      <c r="D89" s="4"/>
      <c r="E89" s="4"/>
      <c r="F89" s="4"/>
      <c r="G89" s="4"/>
      <c r="H89" s="4"/>
    </row>
    <row r="90" spans="1:15" x14ac:dyDescent="0.3">
      <c r="A90" s="27" t="s">
        <v>62</v>
      </c>
      <c r="B90" s="70">
        <f>+E87</f>
        <v>15707.499999999998</v>
      </c>
      <c r="C90" s="4" t="s">
        <v>63</v>
      </c>
      <c r="D90" s="70">
        <f>+N87</f>
        <v>15320.481927710844</v>
      </c>
      <c r="E90" s="4" t="s">
        <v>38</v>
      </c>
      <c r="F90" s="70">
        <f>+B90-D90</f>
        <v>387.01807228915459</v>
      </c>
      <c r="G90" s="4"/>
      <c r="H90" s="4"/>
    </row>
    <row r="92" spans="1:15" x14ac:dyDescent="0.3">
      <c r="A92" t="s">
        <v>64</v>
      </c>
    </row>
    <row r="93" spans="1:15" x14ac:dyDescent="0.3">
      <c r="A93" s="49" t="s">
        <v>65</v>
      </c>
      <c r="B93"/>
      <c r="C93"/>
    </row>
    <row r="94" spans="1:15" x14ac:dyDescent="0.3">
      <c r="A94" s="50" t="s">
        <v>91</v>
      </c>
      <c r="B94"/>
      <c r="C94"/>
    </row>
    <row r="95" spans="1:15" x14ac:dyDescent="0.3">
      <c r="A95" s="42" t="s">
        <v>26</v>
      </c>
      <c r="B95" s="51">
        <f>+(B85-K85)*L85*M85</f>
        <v>261.61445783132507</v>
      </c>
      <c r="C95" t="s">
        <v>67</v>
      </c>
    </row>
    <row r="96" spans="1:15" x14ac:dyDescent="0.3">
      <c r="A96" s="42" t="s">
        <v>27</v>
      </c>
      <c r="B96" s="51">
        <f>+(B86-K86)*L86*M86</f>
        <v>197.99999999999983</v>
      </c>
      <c r="C96"/>
    </row>
    <row r="97" spans="1:5" x14ac:dyDescent="0.3">
      <c r="A97" s="50"/>
      <c r="B97" s="51">
        <f>+B95+B96</f>
        <v>459.6144578313249</v>
      </c>
      <c r="C97"/>
    </row>
    <row r="98" spans="1:5" x14ac:dyDescent="0.3">
      <c r="A98" s="50"/>
      <c r="B98"/>
      <c r="C98"/>
    </row>
    <row r="99" spans="1:5" x14ac:dyDescent="0.3">
      <c r="A99" s="49" t="s">
        <v>71</v>
      </c>
      <c r="B99"/>
      <c r="C99"/>
    </row>
    <row r="100" spans="1:5" x14ac:dyDescent="0.3">
      <c r="A100" s="50" t="s">
        <v>92</v>
      </c>
      <c r="B100"/>
      <c r="C100"/>
    </row>
    <row r="101" spans="1:5" x14ac:dyDescent="0.3">
      <c r="A101" s="42" t="s">
        <v>26</v>
      </c>
      <c r="B101" s="51">
        <f>+(B85*(C85-L85)*M85)</f>
        <v>-489.93253012048308</v>
      </c>
      <c r="C101" t="s">
        <v>111</v>
      </c>
    </row>
    <row r="102" spans="1:5" x14ac:dyDescent="0.3">
      <c r="A102" s="42" t="s">
        <v>27</v>
      </c>
      <c r="B102" s="51">
        <f>+(B86*(C86-L86)*M86)</f>
        <v>339.9</v>
      </c>
      <c r="C102"/>
    </row>
    <row r="103" spans="1:5" x14ac:dyDescent="0.3">
      <c r="A103" s="50"/>
      <c r="B103" s="51">
        <f>+B101+B102</f>
        <v>-150.0325301204831</v>
      </c>
      <c r="C103"/>
    </row>
    <row r="104" spans="1:5" x14ac:dyDescent="0.3">
      <c r="A104" s="50"/>
      <c r="B104"/>
      <c r="C104"/>
    </row>
    <row r="105" spans="1:5" x14ac:dyDescent="0.3">
      <c r="A105" s="49" t="s">
        <v>66</v>
      </c>
      <c r="B105"/>
      <c r="C105"/>
    </row>
    <row r="106" spans="1:5" x14ac:dyDescent="0.3">
      <c r="A106" s="50" t="s">
        <v>93</v>
      </c>
      <c r="B106"/>
      <c r="C106"/>
    </row>
    <row r="107" spans="1:5" x14ac:dyDescent="0.3">
      <c r="A107" s="42" t="s">
        <v>26</v>
      </c>
      <c r="B107" s="51">
        <f>+B85*C85*(D85-M85)</f>
        <v>77.436144578313247</v>
      </c>
      <c r="C107" t="s">
        <v>112</v>
      </c>
    </row>
    <row r="108" spans="1:5" x14ac:dyDescent="0.3">
      <c r="A108" s="42" t="s">
        <v>27</v>
      </c>
      <c r="B108" s="51">
        <f>+B86*C86*(D86-M86)</f>
        <v>0</v>
      </c>
      <c r="C108"/>
    </row>
    <row r="109" spans="1:5" x14ac:dyDescent="0.3">
      <c r="A109" s="50"/>
      <c r="B109" s="51">
        <f>+B107+B108</f>
        <v>77.436144578313247</v>
      </c>
      <c r="C109"/>
    </row>
    <row r="111" spans="1:5" x14ac:dyDescent="0.3">
      <c r="A111" s="42" t="s">
        <v>68</v>
      </c>
      <c r="B111" s="30" t="s">
        <v>16</v>
      </c>
      <c r="C111" s="30" t="s">
        <v>69</v>
      </c>
      <c r="D111" s="30" t="s">
        <v>53</v>
      </c>
      <c r="E111" s="30" t="s">
        <v>70</v>
      </c>
    </row>
    <row r="112" spans="1:5" x14ac:dyDescent="0.3">
      <c r="A112" s="42" t="s">
        <v>26</v>
      </c>
      <c r="B112" s="55">
        <f>+B95</f>
        <v>261.61445783132507</v>
      </c>
      <c r="C112" s="55">
        <f>+B101</f>
        <v>-489.93253012048308</v>
      </c>
      <c r="D112" s="55">
        <f>+B107</f>
        <v>77.436144578313247</v>
      </c>
      <c r="E112" s="55">
        <f>+SUM(B112:D112)</f>
        <v>-150.88192771084476</v>
      </c>
    </row>
    <row r="113" spans="1:6" x14ac:dyDescent="0.3">
      <c r="A113" s="42" t="s">
        <v>27</v>
      </c>
      <c r="B113" s="55">
        <f t="shared" ref="B113:B114" si="5">+B96</f>
        <v>197.99999999999983</v>
      </c>
      <c r="C113" s="55">
        <f t="shared" ref="C113:C114" si="6">+B102</f>
        <v>339.9</v>
      </c>
      <c r="D113" s="55">
        <f t="shared" ref="D113:D114" si="7">+B108</f>
        <v>0</v>
      </c>
      <c r="E113" s="55">
        <f t="shared" ref="E113:E114" si="8">+SUM(B113:D113)</f>
        <v>537.89999999999986</v>
      </c>
    </row>
    <row r="114" spans="1:6" x14ac:dyDescent="0.3">
      <c r="B114" s="55">
        <f t="shared" si="5"/>
        <v>459.6144578313249</v>
      </c>
      <c r="C114" s="55">
        <f t="shared" si="6"/>
        <v>-150.0325301204831</v>
      </c>
      <c r="D114" s="55">
        <f t="shared" si="7"/>
        <v>77.436144578313247</v>
      </c>
      <c r="E114" s="55">
        <f t="shared" si="8"/>
        <v>387.01807228915504</v>
      </c>
      <c r="F114" s="29" t="s">
        <v>94</v>
      </c>
    </row>
    <row r="115" spans="1:6" x14ac:dyDescent="0.3">
      <c r="B115" s="52"/>
      <c r="C115" s="52"/>
      <c r="D115" s="52"/>
      <c r="E115" s="52"/>
    </row>
    <row r="116" spans="1:6" x14ac:dyDescent="0.3">
      <c r="A116" t="s">
        <v>96</v>
      </c>
    </row>
    <row r="117" spans="1:6" x14ac:dyDescent="0.3">
      <c r="A117" t="s">
        <v>114</v>
      </c>
    </row>
    <row r="118" spans="1:6" x14ac:dyDescent="0.3">
      <c r="A118" t="s">
        <v>115</v>
      </c>
    </row>
    <row r="119" spans="1:6" x14ac:dyDescent="0.3">
      <c r="A119" t="s">
        <v>116</v>
      </c>
    </row>
    <row r="120" spans="1:6" x14ac:dyDescent="0.3">
      <c r="A120" t="s">
        <v>117</v>
      </c>
    </row>
    <row r="121" spans="1:6" x14ac:dyDescent="0.3">
      <c r="A121" t="s">
        <v>118</v>
      </c>
    </row>
    <row r="122" spans="1:6" x14ac:dyDescent="0.3">
      <c r="A122" t="s">
        <v>119</v>
      </c>
    </row>
    <row r="123" spans="1:6" x14ac:dyDescent="0.3">
      <c r="A123" t="s">
        <v>120</v>
      </c>
    </row>
    <row r="124" spans="1:6" x14ac:dyDescent="0.3">
      <c r="A124" t="s">
        <v>121</v>
      </c>
    </row>
  </sheetData>
  <mergeCells count="9">
    <mergeCell ref="C62:D62"/>
    <mergeCell ref="E62:H62"/>
    <mergeCell ref="I62:J62"/>
    <mergeCell ref="C10:D10"/>
    <mergeCell ref="E10:H10"/>
    <mergeCell ref="I10:J10"/>
    <mergeCell ref="C28:D28"/>
    <mergeCell ref="E28:H28"/>
    <mergeCell ref="I28:J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esempio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 Catenma</dc:creator>
  <cp:lastModifiedBy>Massi Catenma</cp:lastModifiedBy>
  <dcterms:created xsi:type="dcterms:W3CDTF">2023-03-14T06:13:47Z</dcterms:created>
  <dcterms:modified xsi:type="dcterms:W3CDTF">2023-06-03T06:32:10Z</dcterms:modified>
</cp:coreProperties>
</file>