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rita\Documents\02 - Economia degli intermediari finanziari 22-23\"/>
    </mc:Choice>
  </mc:AlternateContent>
  <bookViews>
    <workbookView xWindow="0" yWindow="0" windowWidth="20490" windowHeight="7230" activeTab="5"/>
  </bookViews>
  <sheets>
    <sheet name="in aula" sheetId="11" r:id="rId1"/>
    <sheet name="Operazioni (2)" sheetId="6" r:id="rId2"/>
    <sheet name="Conto scalare (2)" sheetId="7" r:id="rId3"/>
    <sheet name="Calcolo interessi (2)" sheetId="8" r:id="rId4"/>
    <sheet name="Prospetto delle competenze (2)" sheetId="9" r:id="rId5"/>
    <sheet name="Giacenza media (2)" sheetId="1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F6" i="7"/>
  <c r="F5" i="7"/>
  <c r="G9" i="11" l="1"/>
  <c r="F11" i="11"/>
  <c r="F10" i="11"/>
  <c r="F9" i="11"/>
  <c r="G7" i="11"/>
  <c r="F7" i="11"/>
  <c r="G2" i="11"/>
  <c r="F6" i="11"/>
  <c r="D6" i="11"/>
  <c r="F5" i="11"/>
  <c r="D5" i="11"/>
  <c r="F4" i="11"/>
  <c r="D4" i="11"/>
  <c r="F3" i="11"/>
  <c r="D3" i="11"/>
  <c r="B4" i="10" l="1"/>
  <c r="B3" i="9"/>
  <c r="B4" i="9" s="1"/>
  <c r="B7" i="9" s="1"/>
  <c r="D3" i="7" l="1"/>
  <c r="D4" i="7" s="1"/>
  <c r="F4" i="7" l="1"/>
  <c r="D5" i="7"/>
  <c r="F3" i="7"/>
  <c r="G2" i="7"/>
  <c r="E7" i="7"/>
  <c r="F7" i="7" l="1"/>
  <c r="B2" i="8" s="1"/>
  <c r="B4" i="8" s="1"/>
  <c r="D6" i="7"/>
  <c r="G7" i="7" l="1"/>
  <c r="B7" i="8" s="1"/>
  <c r="B9" i="8" s="1"/>
</calcChain>
</file>

<file path=xl/sharedStrings.xml><?xml version="1.0" encoding="utf-8"?>
<sst xmlns="http://schemas.openxmlformats.org/spreadsheetml/2006/main" count="42" uniqueCount="37">
  <si>
    <t>Data</t>
  </si>
  <si>
    <t>Descrizione</t>
  </si>
  <si>
    <t>Valuta</t>
  </si>
  <si>
    <t xml:space="preserve">Importi </t>
  </si>
  <si>
    <t>Movimenti avere</t>
  </si>
  <si>
    <t>Saldi per valuta</t>
  </si>
  <si>
    <t>Giorni</t>
  </si>
  <si>
    <t xml:space="preserve">Numeri creditori </t>
  </si>
  <si>
    <t>Numeri debitori</t>
  </si>
  <si>
    <t>Movimenti dare</t>
  </si>
  <si>
    <t>Totali</t>
  </si>
  <si>
    <t>Interessi attivi lordi</t>
  </si>
  <si>
    <t>Interessi attivi lordi=(numeri creditori*tasso)/36500</t>
  </si>
  <si>
    <t>Numeri creditori</t>
  </si>
  <si>
    <t>al lordo della ritenuta</t>
  </si>
  <si>
    <t>Interessi passivi=(numeri debitori*tasso)/36500</t>
  </si>
  <si>
    <t>tasso passivo</t>
  </si>
  <si>
    <t>tasso attivo</t>
  </si>
  <si>
    <t>Riepilogo competenze</t>
  </si>
  <si>
    <t>Ritenuta fiscale (26%)</t>
  </si>
  <si>
    <t>Interessi netti</t>
  </si>
  <si>
    <t>Interessi passivi</t>
  </si>
  <si>
    <t>Spese di tenuta conto</t>
  </si>
  <si>
    <t>Totale competenze</t>
  </si>
  <si>
    <t>Giacenza media=totale numeri creditori/giorni del trimestre</t>
  </si>
  <si>
    <t>Totale numeri creditori</t>
  </si>
  <si>
    <t>Bonifico a vostro favore da "A" SpA</t>
  </si>
  <si>
    <t>Bonifico a vostro favore da "B" Ltd</t>
  </si>
  <si>
    <t>Bonifico a favore di "Cisco" SpA</t>
  </si>
  <si>
    <t>Pagamento RIBA a vostro carico RID da utenze telefoniche</t>
  </si>
  <si>
    <t>Giorni del mese</t>
  </si>
  <si>
    <t>Giacenza del mese</t>
  </si>
  <si>
    <t>Movimenti Dare</t>
  </si>
  <si>
    <t>Movimenti Avere</t>
  </si>
  <si>
    <t>Saldo valuta</t>
  </si>
  <si>
    <t xml:space="preserve">Giorni </t>
  </si>
  <si>
    <t>Saldo dare ad inizio 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</si>
</sst>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14" fontId="0" fillId="2" borderId="0" xfId="0" applyNumberFormat="1" applyFill="1"/>
    <xf numFmtId="10" fontId="0" fillId="0" borderId="0" xfId="0" applyNumberFormat="1"/>
    <xf numFmtId="9" fontId="0" fillId="0" borderId="0" xfId="0" applyNumberFormat="1"/>
    <xf numFmtId="14" fontId="1" fillId="0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80" zoomScaleNormal="180" workbookViewId="0">
      <selection activeCell="C9" sqref="C9"/>
    </sheetView>
  </sheetViews>
  <sheetFormatPr defaultRowHeight="15" x14ac:dyDescent="0.25"/>
  <cols>
    <col min="1" max="7" width="10.7109375" customWidth="1"/>
  </cols>
  <sheetData>
    <row r="1" spans="1:8" x14ac:dyDescent="0.25">
      <c r="A1" t="s">
        <v>2</v>
      </c>
      <c r="B1" t="s">
        <v>32</v>
      </c>
      <c r="C1" t="s">
        <v>33</v>
      </c>
      <c r="D1" t="s">
        <v>34</v>
      </c>
      <c r="E1" t="s">
        <v>35</v>
      </c>
      <c r="F1" t="s">
        <v>13</v>
      </c>
      <c r="G1" t="s">
        <v>8</v>
      </c>
    </row>
    <row r="2" spans="1:8" x14ac:dyDescent="0.25">
      <c r="A2" s="1">
        <v>44926</v>
      </c>
      <c r="B2" s="2">
        <v>50000</v>
      </c>
      <c r="C2" s="2"/>
      <c r="D2" s="2">
        <v>-50000</v>
      </c>
      <c r="E2" s="2">
        <v>18</v>
      </c>
      <c r="F2" s="2"/>
      <c r="G2" s="2">
        <f>D2*E2</f>
        <v>-900000</v>
      </c>
    </row>
    <row r="3" spans="1:8" x14ac:dyDescent="0.25">
      <c r="A3" s="1">
        <v>44944</v>
      </c>
      <c r="B3" s="2"/>
      <c r="C3" s="2">
        <v>180000</v>
      </c>
      <c r="D3" s="2">
        <f>D2+C3</f>
        <v>130000</v>
      </c>
      <c r="E3" s="2">
        <v>5</v>
      </c>
      <c r="F3" s="2">
        <f>D3*E3</f>
        <v>650000</v>
      </c>
      <c r="G3" s="2"/>
    </row>
    <row r="4" spans="1:8" x14ac:dyDescent="0.25">
      <c r="A4" s="1">
        <v>44949</v>
      </c>
      <c r="B4" s="2"/>
      <c r="C4" s="2">
        <v>250000</v>
      </c>
      <c r="D4" s="2">
        <f>D3+C4</f>
        <v>380000</v>
      </c>
      <c r="E4" s="2">
        <v>1</v>
      </c>
      <c r="F4" s="2">
        <f>D4*E4</f>
        <v>380000</v>
      </c>
      <c r="G4" s="2"/>
    </row>
    <row r="5" spans="1:8" x14ac:dyDescent="0.25">
      <c r="A5" s="1">
        <v>44950</v>
      </c>
      <c r="B5" s="2">
        <v>300000</v>
      </c>
      <c r="C5" s="2"/>
      <c r="D5" s="2">
        <f>D4-B5</f>
        <v>80000</v>
      </c>
      <c r="E5" s="2">
        <v>6</v>
      </c>
      <c r="F5" s="2">
        <f>D5*E5</f>
        <v>480000</v>
      </c>
      <c r="G5" s="2"/>
    </row>
    <row r="6" spans="1:8" x14ac:dyDescent="0.25">
      <c r="A6" s="1">
        <v>44956</v>
      </c>
      <c r="B6" s="2">
        <v>5000</v>
      </c>
      <c r="C6" s="2"/>
      <c r="D6" s="2">
        <f>D5-B6</f>
        <v>75000</v>
      </c>
      <c r="E6" s="2">
        <v>1</v>
      </c>
      <c r="F6" s="2">
        <f>D6*E6</f>
        <v>75000</v>
      </c>
      <c r="G6" s="2"/>
    </row>
    <row r="7" spans="1:8" x14ac:dyDescent="0.25">
      <c r="B7" s="2"/>
      <c r="C7" s="2"/>
      <c r="D7" s="2"/>
      <c r="E7" s="2"/>
      <c r="F7" s="2">
        <f>SUM(F3:F6)</f>
        <v>1585000</v>
      </c>
      <c r="G7" s="2">
        <f>G2</f>
        <v>-900000</v>
      </c>
    </row>
    <row r="8" spans="1:8" x14ac:dyDescent="0.25">
      <c r="B8" s="2"/>
      <c r="C8" s="2"/>
      <c r="D8" s="2"/>
      <c r="E8" s="2"/>
      <c r="F8" s="2"/>
      <c r="G8" s="2"/>
    </row>
    <row r="9" spans="1:8" x14ac:dyDescent="0.25">
      <c r="B9" s="2"/>
      <c r="C9" s="2"/>
      <c r="D9" s="2"/>
      <c r="E9" s="2"/>
      <c r="F9" s="2">
        <f>F7*3</f>
        <v>4755000</v>
      </c>
      <c r="G9" s="2">
        <f>(900000*0.1)/36500</f>
        <v>2.4657534246575343</v>
      </c>
      <c r="H9">
        <v>102</v>
      </c>
    </row>
    <row r="10" spans="1:8" x14ac:dyDescent="0.25">
      <c r="B10" s="2"/>
      <c r="C10" s="2"/>
      <c r="D10" s="2"/>
      <c r="E10" s="2"/>
      <c r="F10" s="2">
        <f>F9/100</f>
        <v>47550</v>
      </c>
      <c r="G10" s="2"/>
    </row>
    <row r="11" spans="1:8" x14ac:dyDescent="0.25">
      <c r="F11">
        <f>F10/36500</f>
        <v>1.3027397260273972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80" zoomScaleNormal="180" workbookViewId="0">
      <selection activeCell="D6" sqref="D6"/>
    </sheetView>
  </sheetViews>
  <sheetFormatPr defaultRowHeight="15" x14ac:dyDescent="0.25"/>
  <cols>
    <col min="1" max="1" width="20.7109375" customWidth="1"/>
    <col min="2" max="2" width="44.5703125" bestFit="1" customWidth="1"/>
    <col min="3" max="3" width="13.42578125" style="2" customWidth="1"/>
    <col min="4" max="4" width="20.7109375" customWidth="1"/>
  </cols>
  <sheetData>
    <row r="1" spans="1:4" s="3" customFormat="1" ht="30" customHeight="1" x14ac:dyDescent="0.25">
      <c r="A1" s="3" t="s">
        <v>0</v>
      </c>
      <c r="B1" s="3" t="s">
        <v>1</v>
      </c>
      <c r="C1" s="4" t="s">
        <v>3</v>
      </c>
      <c r="D1" s="7" t="s">
        <v>2</v>
      </c>
    </row>
    <row r="2" spans="1:4" x14ac:dyDescent="0.25">
      <c r="A2" s="1">
        <v>44927</v>
      </c>
      <c r="B2" t="s">
        <v>36</v>
      </c>
      <c r="C2" s="2">
        <v>50000</v>
      </c>
      <c r="D2" s="8"/>
    </row>
    <row r="3" spans="1:4" x14ac:dyDescent="0.25">
      <c r="A3" s="1">
        <v>44942</v>
      </c>
      <c r="B3" t="s">
        <v>26</v>
      </c>
      <c r="C3" s="2">
        <v>180000</v>
      </c>
      <c r="D3" s="9">
        <v>44944</v>
      </c>
    </row>
    <row r="4" spans="1:4" x14ac:dyDescent="0.25">
      <c r="A4" s="1">
        <v>44943</v>
      </c>
      <c r="B4" t="s">
        <v>27</v>
      </c>
      <c r="C4" s="2">
        <v>250000</v>
      </c>
      <c r="D4" s="9">
        <v>44949</v>
      </c>
    </row>
    <row r="5" spans="1:4" x14ac:dyDescent="0.25">
      <c r="A5" s="1">
        <v>44950</v>
      </c>
      <c r="B5" t="s">
        <v>28</v>
      </c>
      <c r="C5" s="2">
        <v>300000</v>
      </c>
      <c r="D5" s="9">
        <v>44950</v>
      </c>
    </row>
    <row r="6" spans="1:4" x14ac:dyDescent="0.25">
      <c r="A6" s="1">
        <v>44956</v>
      </c>
      <c r="B6" t="s">
        <v>29</v>
      </c>
      <c r="C6" s="2">
        <v>5000</v>
      </c>
      <c r="D6" s="9">
        <v>44956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170" zoomScaleNormal="170" workbookViewId="0">
      <selection activeCell="F7" sqref="F7"/>
    </sheetView>
  </sheetViews>
  <sheetFormatPr defaultRowHeight="15" x14ac:dyDescent="0.25"/>
  <cols>
    <col min="1" max="1" width="14.7109375" customWidth="1"/>
    <col min="2" max="4" width="14.7109375" style="2" customWidth="1"/>
    <col min="5" max="5" width="14.7109375" customWidth="1"/>
    <col min="6" max="7" width="14.7109375" style="2" customWidth="1"/>
    <col min="8" max="8" width="20.7109375" customWidth="1"/>
  </cols>
  <sheetData>
    <row r="1" spans="1:7" s="5" customFormat="1" ht="30.75" customHeight="1" x14ac:dyDescent="0.25">
      <c r="A1" s="5" t="s">
        <v>2</v>
      </c>
      <c r="B1" s="6" t="s">
        <v>9</v>
      </c>
      <c r="C1" s="6" t="s">
        <v>4</v>
      </c>
      <c r="D1" s="6" t="s">
        <v>5</v>
      </c>
      <c r="E1" s="5" t="s">
        <v>6</v>
      </c>
      <c r="F1" s="6" t="s">
        <v>7</v>
      </c>
      <c r="G1" s="6" t="s">
        <v>8</v>
      </c>
    </row>
    <row r="2" spans="1:7" x14ac:dyDescent="0.25">
      <c r="A2" s="12">
        <v>44926</v>
      </c>
      <c r="B2" s="2">
        <v>50000</v>
      </c>
      <c r="D2" s="2">
        <v>-50000</v>
      </c>
      <c r="E2" s="2">
        <v>18</v>
      </c>
      <c r="G2" s="2">
        <f>B2*E2</f>
        <v>900000</v>
      </c>
    </row>
    <row r="3" spans="1:7" x14ac:dyDescent="0.25">
      <c r="A3" s="12">
        <v>44944</v>
      </c>
      <c r="C3" s="2">
        <v>180000</v>
      </c>
      <c r="D3" s="2">
        <f>D2+C3</f>
        <v>130000</v>
      </c>
      <c r="E3">
        <v>5</v>
      </c>
      <c r="F3" s="2">
        <f>D3*E3</f>
        <v>650000</v>
      </c>
    </row>
    <row r="4" spans="1:7" x14ac:dyDescent="0.25">
      <c r="A4" s="12">
        <v>44949</v>
      </c>
      <c r="C4" s="2">
        <v>250000</v>
      </c>
      <c r="D4" s="2">
        <f>D3+C4</f>
        <v>380000</v>
      </c>
      <c r="E4">
        <v>1</v>
      </c>
      <c r="F4" s="2">
        <f>D4*E4</f>
        <v>380000</v>
      </c>
    </row>
    <row r="5" spans="1:7" x14ac:dyDescent="0.25">
      <c r="A5" s="12">
        <v>44950</v>
      </c>
      <c r="B5" s="2">
        <v>300000</v>
      </c>
      <c r="D5" s="2">
        <f>D4-B5</f>
        <v>80000</v>
      </c>
      <c r="E5">
        <v>6</v>
      </c>
      <c r="F5" s="2">
        <f>D5*E5</f>
        <v>480000</v>
      </c>
    </row>
    <row r="6" spans="1:7" x14ac:dyDescent="0.25">
      <c r="A6" s="12">
        <v>44956</v>
      </c>
      <c r="B6" s="2">
        <v>5000</v>
      </c>
      <c r="D6" s="2">
        <f>D5-B6</f>
        <v>75000</v>
      </c>
      <c r="E6">
        <v>1</v>
      </c>
      <c r="F6" s="2">
        <f>D6*E6</f>
        <v>75000</v>
      </c>
    </row>
    <row r="7" spans="1:7" s="3" customFormat="1" x14ac:dyDescent="0.25">
      <c r="B7" s="4"/>
      <c r="C7" s="4"/>
      <c r="D7" s="4" t="s">
        <v>10</v>
      </c>
      <c r="E7" s="4">
        <f>SUM(E2:E6)</f>
        <v>31</v>
      </c>
      <c r="F7" s="4">
        <f>SUM(F2:F6)</f>
        <v>1585000</v>
      </c>
      <c r="G7" s="4">
        <f>SUM(G2:G6)</f>
        <v>900000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190" zoomScaleNormal="190" workbookViewId="0">
      <selection activeCell="B4" sqref="B4"/>
    </sheetView>
  </sheetViews>
  <sheetFormatPr defaultRowHeight="15" x14ac:dyDescent="0.25"/>
  <cols>
    <col min="1" max="1" width="47.85546875" bestFit="1" customWidth="1"/>
  </cols>
  <sheetData>
    <row r="1" spans="1:4" x14ac:dyDescent="0.25">
      <c r="A1" s="3" t="s">
        <v>12</v>
      </c>
    </row>
    <row r="2" spans="1:4" x14ac:dyDescent="0.25">
      <c r="A2" t="s">
        <v>13</v>
      </c>
      <c r="B2" s="2">
        <f>'Conto scalare (2)'!F7</f>
        <v>1585000</v>
      </c>
    </row>
    <row r="3" spans="1:4" x14ac:dyDescent="0.25">
      <c r="A3" t="s">
        <v>17</v>
      </c>
      <c r="B3" s="10">
        <v>0.03</v>
      </c>
    </row>
    <row r="4" spans="1:4" x14ac:dyDescent="0.25">
      <c r="B4">
        <f>(B2*B3)/36500</f>
        <v>1.3027397260273972</v>
      </c>
      <c r="D4" t="s">
        <v>14</v>
      </c>
    </row>
    <row r="6" spans="1:4" x14ac:dyDescent="0.25">
      <c r="A6" s="3" t="s">
        <v>15</v>
      </c>
    </row>
    <row r="7" spans="1:4" x14ac:dyDescent="0.25">
      <c r="A7" t="s">
        <v>8</v>
      </c>
      <c r="B7" s="2">
        <f>'Conto scalare (2)'!G7</f>
        <v>900000</v>
      </c>
    </row>
    <row r="8" spans="1:4" x14ac:dyDescent="0.25">
      <c r="A8" t="s">
        <v>16</v>
      </c>
      <c r="B8" s="11">
        <v>0.1</v>
      </c>
    </row>
    <row r="9" spans="1:4" x14ac:dyDescent="0.25">
      <c r="B9">
        <f>(B7*B8)/36500</f>
        <v>2.4657534246575343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80" zoomScaleNormal="180" workbookViewId="0">
      <selection activeCell="D10" sqref="D10"/>
    </sheetView>
  </sheetViews>
  <sheetFormatPr defaultRowHeight="15" x14ac:dyDescent="0.25"/>
  <cols>
    <col min="1" max="1" width="21.140625" bestFit="1" customWidth="1"/>
  </cols>
  <sheetData>
    <row r="1" spans="1:2" ht="30" customHeight="1" x14ac:dyDescent="0.25">
      <c r="A1" s="3" t="s">
        <v>18</v>
      </c>
    </row>
    <row r="2" spans="1:2" x14ac:dyDescent="0.25">
      <c r="A2" t="s">
        <v>11</v>
      </c>
      <c r="B2">
        <v>1</v>
      </c>
    </row>
    <row r="3" spans="1:2" x14ac:dyDescent="0.25">
      <c r="A3" t="s">
        <v>19</v>
      </c>
      <c r="B3">
        <f>(B2*26)/100</f>
        <v>0.26</v>
      </c>
    </row>
    <row r="4" spans="1:2" x14ac:dyDescent="0.25">
      <c r="A4" t="s">
        <v>20</v>
      </c>
      <c r="B4">
        <f>B2-B3</f>
        <v>0.74</v>
      </c>
    </row>
    <row r="5" spans="1:2" x14ac:dyDescent="0.25">
      <c r="A5" t="s">
        <v>21</v>
      </c>
      <c r="B5">
        <v>2</v>
      </c>
    </row>
    <row r="6" spans="1:2" x14ac:dyDescent="0.25">
      <c r="A6" t="s">
        <v>22</v>
      </c>
      <c r="B6">
        <v>100</v>
      </c>
    </row>
    <row r="7" spans="1:2" x14ac:dyDescent="0.25">
      <c r="A7" s="8" t="s">
        <v>23</v>
      </c>
      <c r="B7" s="8">
        <f>B5+B6-B4</f>
        <v>101.26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zoomScale="160" zoomScaleNormal="160" workbookViewId="0">
      <selection activeCell="C9" sqref="C9"/>
    </sheetView>
  </sheetViews>
  <sheetFormatPr defaultRowHeight="15" x14ac:dyDescent="0.25"/>
  <cols>
    <col min="1" max="1" width="55.5703125" bestFit="1" customWidth="1"/>
    <col min="2" max="2" width="9.42578125" style="2" bestFit="1" customWidth="1"/>
  </cols>
  <sheetData>
    <row r="1" spans="1:2" ht="30" customHeight="1" x14ac:dyDescent="0.25">
      <c r="A1" s="3" t="s">
        <v>24</v>
      </c>
    </row>
    <row r="2" spans="1:2" x14ac:dyDescent="0.25">
      <c r="A2" t="s">
        <v>25</v>
      </c>
      <c r="B2" s="4">
        <f>'Conto scalare (2)'!F7</f>
        <v>1585000</v>
      </c>
    </row>
    <row r="3" spans="1:2" x14ac:dyDescent="0.25">
      <c r="A3" t="s">
        <v>30</v>
      </c>
      <c r="B3" s="2">
        <v>31</v>
      </c>
    </row>
    <row r="4" spans="1:2" x14ac:dyDescent="0.25">
      <c r="A4" t="s">
        <v>31</v>
      </c>
      <c r="B4" s="2">
        <f>B2/B3</f>
        <v>51129.032258064515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in aula</vt:lpstr>
      <vt:lpstr>Operazioni (2)</vt:lpstr>
      <vt:lpstr>Conto scalare (2)</vt:lpstr>
      <vt:lpstr>Calcolo interessi (2)</vt:lpstr>
      <vt:lpstr>Prospetto delle competenze (2)</vt:lpstr>
      <vt:lpstr>Giacenza media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starita</dc:creator>
  <cp:lastModifiedBy>starita</cp:lastModifiedBy>
  <dcterms:created xsi:type="dcterms:W3CDTF">2023-04-27T04:51:15Z</dcterms:created>
  <dcterms:modified xsi:type="dcterms:W3CDTF">2023-05-24T12:34:08Z</dcterms:modified>
</cp:coreProperties>
</file>