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20" documentId="8_{6F51FAC4-6744-4DCC-BD01-8E4B95D1E9C1}" xr6:coauthVersionLast="47" xr6:coauthVersionMax="47" xr10:uidLastSave="{B7D1473D-C3EB-46F9-A695-81BBC863B2A7}"/>
  <bookViews>
    <workbookView xWindow="-108" yWindow="-108" windowWidth="23256" windowHeight="12456" activeTab="3" xr2:uid="{B8B97AD4-78A5-47A9-9571-44F214311627}"/>
  </bookViews>
  <sheets>
    <sheet name="scostamento ricavi di vendita" sheetId="4" r:id="rId1"/>
    <sheet name="scostamento costi variabili" sheetId="3" r:id="rId2"/>
    <sheet name="scostamento costi fissi" sheetId="5" r:id="rId3"/>
    <sheet name="scostamento tot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O7" i="4"/>
  <c r="N7" i="4"/>
  <c r="M7" i="4"/>
  <c r="K7" i="4"/>
  <c r="N6" i="5"/>
  <c r="M6" i="5"/>
  <c r="H4" i="4"/>
  <c r="M4" i="4"/>
  <c r="H8" i="5"/>
  <c r="K12" i="5"/>
  <c r="H14" i="5"/>
  <c r="D14" i="5"/>
  <c r="K13" i="5"/>
  <c r="Q15" i="6"/>
  <c r="O15" i="6"/>
  <c r="G4" i="6"/>
  <c r="C5" i="3"/>
  <c r="F5" i="3" s="1"/>
  <c r="D7" i="6" s="1"/>
  <c r="C4" i="3"/>
  <c r="H4" i="3" s="1"/>
  <c r="F4" i="3"/>
  <c r="F6" i="3" s="1"/>
  <c r="E4" i="4"/>
  <c r="C4" i="6" s="1"/>
  <c r="J4" i="4"/>
  <c r="K4" i="4" s="1"/>
  <c r="Q4" i="4"/>
  <c r="U4" i="6" s="1"/>
  <c r="E5" i="4"/>
  <c r="E6" i="4" s="1"/>
  <c r="J5" i="4"/>
  <c r="J6" i="4" s="1"/>
  <c r="M5" i="4"/>
  <c r="Q5" i="4"/>
  <c r="V4" i="6" s="1"/>
  <c r="C6" i="4"/>
  <c r="G6" i="4"/>
  <c r="C6" i="5" l="1"/>
  <c r="H4" i="6"/>
  <c r="I4" i="6" s="1"/>
  <c r="D4" i="6"/>
  <c r="D10" i="6" s="1"/>
  <c r="Q6" i="4"/>
  <c r="U5" i="6"/>
  <c r="C7" i="6"/>
  <c r="K14" i="5"/>
  <c r="H6" i="5"/>
  <c r="I13" i="6" s="1"/>
  <c r="K4" i="6"/>
  <c r="K4" i="3"/>
  <c r="G7" i="6" s="1"/>
  <c r="O4" i="3"/>
  <c r="W7" i="6" s="1"/>
  <c r="W10" i="6" s="1"/>
  <c r="N4" i="3"/>
  <c r="S7" i="6" s="1"/>
  <c r="P4" i="3"/>
  <c r="U7" i="6" s="1"/>
  <c r="H5" i="3"/>
  <c r="G6" i="5" s="1"/>
  <c r="K5" i="4"/>
  <c r="T5" i="4" s="1"/>
  <c r="H5" i="4"/>
  <c r="T4" i="4"/>
  <c r="M6" i="4"/>
  <c r="E7" i="6" l="1"/>
  <c r="C8" i="6"/>
  <c r="E4" i="5"/>
  <c r="C14" i="5"/>
  <c r="E5" i="5"/>
  <c r="D8" i="6"/>
  <c r="G10" i="6"/>
  <c r="G8" i="6"/>
  <c r="L4" i="6"/>
  <c r="E4" i="6"/>
  <c r="M4" i="6" s="1"/>
  <c r="I5" i="5"/>
  <c r="G14" i="5"/>
  <c r="I4" i="5"/>
  <c r="H6" i="4"/>
  <c r="K7" i="6"/>
  <c r="K10" i="6" s="1"/>
  <c r="C10" i="6"/>
  <c r="E10" i="6" s="1"/>
  <c r="U10" i="6"/>
  <c r="I6" i="5"/>
  <c r="K4" i="5"/>
  <c r="K5" i="5"/>
  <c r="D6" i="5"/>
  <c r="K5" i="3"/>
  <c r="K6" i="3" s="1"/>
  <c r="P5" i="3"/>
  <c r="O5" i="3"/>
  <c r="N5" i="3"/>
  <c r="T7" i="6" s="1"/>
  <c r="L4" i="3"/>
  <c r="R4" i="3" s="1"/>
  <c r="K6" i="4"/>
  <c r="T6" i="4" s="1"/>
  <c r="N4" i="4"/>
  <c r="Q4" i="6" s="1"/>
  <c r="O4" i="4"/>
  <c r="O4" i="6" s="1"/>
  <c r="O5" i="4"/>
  <c r="N5" i="4"/>
  <c r="N6" i="4" l="1"/>
  <c r="S4" i="4"/>
  <c r="E12" i="5"/>
  <c r="E13" i="5"/>
  <c r="E14" i="5"/>
  <c r="E8" i="6"/>
  <c r="O13" i="6"/>
  <c r="I13" i="5"/>
  <c r="I14" i="5"/>
  <c r="M14" i="5"/>
  <c r="N14" i="5" s="1"/>
  <c r="I12" i="5"/>
  <c r="S5" i="4"/>
  <c r="R4" i="6"/>
  <c r="Q5" i="6" s="1"/>
  <c r="O6" i="4"/>
  <c r="S6" i="4" s="1"/>
  <c r="P4" i="6"/>
  <c r="O5" i="6" s="1"/>
  <c r="S4" i="6"/>
  <c r="E6" i="5"/>
  <c r="E13" i="6"/>
  <c r="M13" i="6" s="1"/>
  <c r="W13" i="6" s="1"/>
  <c r="P6" i="3"/>
  <c r="P7" i="3" s="1"/>
  <c r="V7" i="6"/>
  <c r="L5" i="3"/>
  <c r="R5" i="3" s="1"/>
  <c r="H7" i="6"/>
  <c r="H8" i="6" s="1"/>
  <c r="O6" i="3"/>
  <c r="O7" i="3" s="1"/>
  <c r="X7" i="6"/>
  <c r="S8" i="6"/>
  <c r="K6" i="5"/>
  <c r="N6" i="3"/>
  <c r="N7" i="3" s="1"/>
  <c r="T4" i="6" l="1"/>
  <c r="T10" i="6" s="1"/>
  <c r="L6" i="3"/>
  <c r="L7" i="3" s="1"/>
  <c r="N15" i="5"/>
  <c r="O14" i="5"/>
  <c r="R6" i="3"/>
  <c r="S5" i="6"/>
  <c r="S10" i="6"/>
  <c r="S11" i="6" s="1"/>
  <c r="S15" i="6"/>
  <c r="E15" i="6"/>
  <c r="H10" i="6"/>
  <c r="I10" i="6" s="1"/>
  <c r="L7" i="6"/>
  <c r="L10" i="6" s="1"/>
  <c r="I7" i="6"/>
  <c r="V10" i="6"/>
  <c r="U8" i="6"/>
  <c r="X10" i="6"/>
  <c r="W11" i="6" s="1"/>
  <c r="W8" i="6"/>
  <c r="W15" i="6" l="1"/>
  <c r="M7" i="6"/>
  <c r="I8" i="6"/>
  <c r="U11" i="6"/>
  <c r="U15" i="6"/>
  <c r="M10" i="6"/>
  <c r="M15" i="6" s="1"/>
  <c r="I15" i="6"/>
</calcChain>
</file>

<file path=xl/sharedStrings.xml><?xml version="1.0" encoding="utf-8"?>
<sst xmlns="http://schemas.openxmlformats.org/spreadsheetml/2006/main" count="99" uniqueCount="42">
  <si>
    <t>valore</t>
  </si>
  <si>
    <t>TOT</t>
  </si>
  <si>
    <t>prod A</t>
  </si>
  <si>
    <t>prod B</t>
  </si>
  <si>
    <t>Q</t>
  </si>
  <si>
    <t>P</t>
  </si>
  <si>
    <t>budget</t>
  </si>
  <si>
    <t>Q a mix bdg</t>
  </si>
  <si>
    <t>mix</t>
  </si>
  <si>
    <t>actual</t>
  </si>
  <si>
    <t>QxP</t>
  </si>
  <si>
    <t>delta</t>
  </si>
  <si>
    <t>Q netta</t>
  </si>
  <si>
    <t>check Q</t>
  </si>
  <si>
    <t>Check tot</t>
  </si>
  <si>
    <t>effetto Q</t>
  </si>
  <si>
    <t>ù</t>
  </si>
  <si>
    <t>Q prod</t>
  </si>
  <si>
    <t>Cons</t>
  </si>
  <si>
    <t>P unit</t>
  </si>
  <si>
    <t>CONSUMO</t>
  </si>
  <si>
    <t>PREZZO</t>
  </si>
  <si>
    <t>effetto</t>
  </si>
  <si>
    <t>CV x a</t>
  </si>
  <si>
    <t>CV x b</t>
  </si>
  <si>
    <t>CF 1</t>
  </si>
  <si>
    <t>CF 2</t>
  </si>
  <si>
    <t>CF /unit</t>
  </si>
  <si>
    <t>effet Q</t>
  </si>
  <si>
    <t>othe</t>
  </si>
  <si>
    <t>scostamento</t>
  </si>
  <si>
    <t>effetto Prezzo</t>
  </si>
  <si>
    <t>CST VAR</t>
  </si>
  <si>
    <t>CST FIX</t>
  </si>
  <si>
    <t>FATTURATO</t>
  </si>
  <si>
    <t>sotto assorbimento</t>
  </si>
  <si>
    <t>MIX</t>
  </si>
  <si>
    <t>tot Q</t>
  </si>
  <si>
    <t>efficienza</t>
  </si>
  <si>
    <t>MARGINE contribuzione</t>
  </si>
  <si>
    <t>MARGINE tot</t>
  </si>
  <si>
    <t>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</si>
</sst>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0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2" applyNumberFormat="1" applyFont="1" applyAlignment="1">
      <alignment horizontal="left"/>
    </xf>
    <xf numFmtId="3" fontId="0" fillId="0" borderId="0" xfId="2" applyNumberFormat="1" applyFont="1" applyAlignment="1">
      <alignment horizontal="center"/>
    </xf>
    <xf numFmtId="3" fontId="0" fillId="0" borderId="0" xfId="2" applyNumberFormat="1" applyFont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center"/>
    </xf>
    <xf numFmtId="3" fontId="2" fillId="0" borderId="0" xfId="2" applyNumberFormat="1" applyFont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0" fontId="0" fillId="0" borderId="1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center"/>
    </xf>
    <xf numFmtId="3" fontId="1" fillId="0" borderId="1" xfId="2" applyNumberFormat="1" applyFont="1" applyBorder="1" applyAlignment="1">
      <alignment horizontal="right"/>
    </xf>
    <xf numFmtId="3" fontId="1" fillId="0" borderId="0" xfId="2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9" fontId="0" fillId="0" borderId="0" xfId="1" applyFont="1" applyAlignment="1">
      <alignment horizontal="right"/>
    </xf>
    <xf numFmtId="3" fontId="1" fillId="0" borderId="1" xfId="2" applyNumberFormat="1" applyFont="1" applyBorder="1" applyAlignment="1">
      <alignment horizontal="center"/>
    </xf>
    <xf numFmtId="170" fontId="0" fillId="0" borderId="0" xfId="2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3" fontId="2" fillId="0" borderId="5" xfId="2" applyNumberFormat="1" applyFont="1" applyBorder="1" applyAlignment="1"/>
    <xf numFmtId="3" fontId="2" fillId="0" borderId="6" xfId="2" applyNumberFormat="1" applyFont="1" applyBorder="1" applyAlignment="1"/>
    <xf numFmtId="3" fontId="2" fillId="0" borderId="1" xfId="2" applyNumberFormat="1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1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F13A-133E-4BE9-B73A-9FB1EDA7EA37}">
  <dimension ref="B1:T7"/>
  <sheetViews>
    <sheetView workbookViewId="0">
      <selection activeCell="G7" sqref="G7"/>
    </sheetView>
  </sheetViews>
  <sheetFormatPr defaultRowHeight="14.4" x14ac:dyDescent="0.3"/>
  <cols>
    <col min="1" max="2" width="8.88671875" style="3"/>
    <col min="3" max="5" width="7.33203125" style="3" customWidth="1"/>
    <col min="6" max="6" width="2.6640625" style="3" customWidth="1"/>
    <col min="7" max="7" width="6.5546875" style="3" customWidth="1"/>
    <col min="8" max="8" width="10.44140625" style="3" bestFit="1" customWidth="1"/>
    <col min="9" max="9" width="4.77734375" style="3" customWidth="1"/>
    <col min="10" max="10" width="6.77734375" style="3" customWidth="1"/>
    <col min="11" max="11" width="7" style="3" customWidth="1"/>
    <col min="12" max="12" width="2.21875" style="3" customWidth="1"/>
    <col min="13" max="14" width="8.88671875" style="3"/>
    <col min="15" max="15" width="8.88671875" style="3" customWidth="1"/>
    <col min="16" max="16" width="2.77734375" style="3" customWidth="1"/>
    <col min="17" max="16384" width="8.88671875" style="3"/>
  </cols>
  <sheetData>
    <row r="1" spans="2:20" x14ac:dyDescent="0.3">
      <c r="R1" s="3" t="s">
        <v>16</v>
      </c>
    </row>
    <row r="2" spans="2:20" s="2" customFormat="1" x14ac:dyDescent="0.3">
      <c r="B2" s="3"/>
      <c r="C2" s="5" t="s">
        <v>6</v>
      </c>
      <c r="D2" s="5"/>
      <c r="E2" s="5"/>
      <c r="F2" s="6"/>
      <c r="G2" s="5" t="s">
        <v>9</v>
      </c>
      <c r="H2" s="5"/>
      <c r="I2" s="5"/>
      <c r="J2" s="5"/>
      <c r="K2" s="6"/>
      <c r="L2" s="6"/>
      <c r="M2" s="26" t="s">
        <v>15</v>
      </c>
      <c r="N2" s="26"/>
      <c r="O2" s="26"/>
      <c r="P2" s="6"/>
      <c r="Q2" s="26" t="s">
        <v>31</v>
      </c>
      <c r="R2" s="24"/>
    </row>
    <row r="3" spans="2:20" x14ac:dyDescent="0.3">
      <c r="C3" s="7" t="s">
        <v>4</v>
      </c>
      <c r="D3" s="7" t="s">
        <v>5</v>
      </c>
      <c r="E3" s="7" t="s">
        <v>10</v>
      </c>
      <c r="F3" s="6"/>
      <c r="G3" s="7" t="s">
        <v>4</v>
      </c>
      <c r="H3" s="7" t="s">
        <v>7</v>
      </c>
      <c r="I3" s="7" t="s">
        <v>5</v>
      </c>
      <c r="J3" s="7" t="s">
        <v>10</v>
      </c>
      <c r="K3" s="7" t="s">
        <v>11</v>
      </c>
      <c r="L3" s="6"/>
      <c r="M3" s="7" t="s">
        <v>41</v>
      </c>
      <c r="N3" s="7" t="s">
        <v>12</v>
      </c>
      <c r="O3" s="7" t="s">
        <v>8</v>
      </c>
      <c r="P3" s="6"/>
      <c r="Q3" s="26"/>
      <c r="R3" s="25"/>
      <c r="S3" s="3" t="s">
        <v>13</v>
      </c>
      <c r="T3" s="3" t="s">
        <v>14</v>
      </c>
    </row>
    <row r="4" spans="2:20" x14ac:dyDescent="0.3">
      <c r="B4" s="8" t="s">
        <v>2</v>
      </c>
      <c r="C4" s="4">
        <v>200</v>
      </c>
      <c r="D4" s="4">
        <v>8</v>
      </c>
      <c r="E4" s="4">
        <f>+C4*D4</f>
        <v>1600</v>
      </c>
      <c r="G4" s="4">
        <v>100</v>
      </c>
      <c r="H4" s="4">
        <f>+C4/C6*G6</f>
        <v>171.42857142857142</v>
      </c>
      <c r="I4" s="4">
        <v>10</v>
      </c>
      <c r="J4" s="4">
        <f>+G4*I4</f>
        <v>1000</v>
      </c>
      <c r="K4" s="4">
        <f>+J4-E4</f>
        <v>-600</v>
      </c>
      <c r="M4" s="4">
        <f>+(G4-C4)*D4</f>
        <v>-800</v>
      </c>
      <c r="N4" s="4">
        <f>+(H4-C4)*D4</f>
        <v>-228.57142857142867</v>
      </c>
      <c r="O4" s="4">
        <f>+(G4-H4)*D4</f>
        <v>-571.42857142857133</v>
      </c>
      <c r="Q4" s="4">
        <f>(+I4-D4)*G4</f>
        <v>200</v>
      </c>
      <c r="S4" s="3">
        <f>+M4-(N4+O4)</f>
        <v>0</v>
      </c>
      <c r="T4" s="3">
        <f>+K4-(M4+Q4)</f>
        <v>0</v>
      </c>
    </row>
    <row r="5" spans="2:20" x14ac:dyDescent="0.3">
      <c r="B5" s="7" t="s">
        <v>3</v>
      </c>
      <c r="C5" s="4">
        <v>150</v>
      </c>
      <c r="D5" s="4">
        <v>24</v>
      </c>
      <c r="E5" s="4">
        <f>+C5*D5</f>
        <v>3600</v>
      </c>
      <c r="G5" s="4">
        <v>200</v>
      </c>
      <c r="H5" s="4">
        <f>+C5/C6*G6</f>
        <v>128.57142857142856</v>
      </c>
      <c r="I5" s="4">
        <v>20</v>
      </c>
      <c r="J5" s="4">
        <f>+G5*I5</f>
        <v>4000</v>
      </c>
      <c r="K5" s="4">
        <f>+J5-E5</f>
        <v>400</v>
      </c>
      <c r="M5" s="4">
        <f>+(G5-C5)*D5</f>
        <v>1200</v>
      </c>
      <c r="N5" s="4">
        <f>+(H5-C5)*D5</f>
        <v>-514.28571428571468</v>
      </c>
      <c r="O5" s="4">
        <f>+(G5-H5)*D5</f>
        <v>1714.2857142857147</v>
      </c>
      <c r="Q5" s="4">
        <f>(+I5-D5)*G5</f>
        <v>-800</v>
      </c>
      <c r="S5" s="3">
        <f>+M5-(N5+O5)</f>
        <v>0</v>
      </c>
      <c r="T5" s="3">
        <f>+K5-(M5+Q5)</f>
        <v>0</v>
      </c>
    </row>
    <row r="6" spans="2:20" x14ac:dyDescent="0.3">
      <c r="C6" s="7">
        <f>+SUM(C4:C5)</f>
        <v>350</v>
      </c>
      <c r="D6" s="6"/>
      <c r="E6" s="7">
        <f>+SUM(E4:E5)</f>
        <v>5200</v>
      </c>
      <c r="F6" s="6"/>
      <c r="G6" s="7">
        <f>+SUM(G4:G5)</f>
        <v>300</v>
      </c>
      <c r="H6" s="7">
        <f>+SUM(H4:H5)</f>
        <v>300</v>
      </c>
      <c r="I6" s="6"/>
      <c r="J6" s="7">
        <f>+SUM(J4:J5)</f>
        <v>5000</v>
      </c>
      <c r="K6" s="7">
        <f>+SUM(K4:K5)</f>
        <v>-200</v>
      </c>
      <c r="L6" s="6"/>
      <c r="M6" s="7">
        <f>+SUM(M4:M5)</f>
        <v>400</v>
      </c>
      <c r="N6" s="7">
        <f>+SUM(N4:N5)</f>
        <v>-742.85714285714334</v>
      </c>
      <c r="O6" s="7">
        <f>+SUM(O4:O5)</f>
        <v>1142.8571428571433</v>
      </c>
      <c r="P6" s="6"/>
      <c r="Q6" s="7">
        <f>+SUM(Q4:Q5)</f>
        <v>-600</v>
      </c>
      <c r="S6" s="3">
        <f>+M6-(N6+O6)</f>
        <v>0</v>
      </c>
      <c r="T6" s="3">
        <f>+K6-(M6+Q6)</f>
        <v>0</v>
      </c>
    </row>
    <row r="7" spans="2:20" x14ac:dyDescent="0.3">
      <c r="G7" s="15"/>
      <c r="K7" s="15">
        <f>+K6/$E6</f>
        <v>-3.8461538461538464E-2</v>
      </c>
      <c r="M7" s="15">
        <f t="shared" ref="M7:Q7" si="0">+M6/$E6</f>
        <v>7.6923076923076927E-2</v>
      </c>
      <c r="N7" s="15">
        <f t="shared" si="0"/>
        <v>-0.14285714285714296</v>
      </c>
      <c r="O7" s="15">
        <f t="shared" si="0"/>
        <v>0.21978021978021989</v>
      </c>
      <c r="Q7" s="15">
        <f t="shared" si="0"/>
        <v>-0.11538461538461539</v>
      </c>
    </row>
  </sheetData>
  <mergeCells count="4">
    <mergeCell ref="C2:E2"/>
    <mergeCell ref="G2:J2"/>
    <mergeCell ref="Q2:Q3"/>
    <mergeCell ref="M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613D-C68A-4800-99E7-5E49072D7A0B}">
  <dimension ref="B2:S7"/>
  <sheetViews>
    <sheetView topLeftCell="A2" workbookViewId="0">
      <selection activeCell="B2" sqref="B2:P7"/>
    </sheetView>
  </sheetViews>
  <sheetFormatPr defaultRowHeight="14.4" x14ac:dyDescent="0.3"/>
  <cols>
    <col min="1" max="2" width="8.88671875" style="3"/>
    <col min="3" max="6" width="7.33203125" style="3" customWidth="1"/>
    <col min="7" max="7" width="2.6640625" style="3" customWidth="1"/>
    <col min="8" max="8" width="6.5546875" style="3" customWidth="1"/>
    <col min="9" max="9" width="6.77734375" style="3" bestFit="1" customWidth="1"/>
    <col min="10" max="10" width="5.88671875" style="3" bestFit="1" customWidth="1"/>
    <col min="11" max="11" width="6.77734375" style="3" customWidth="1"/>
    <col min="12" max="12" width="7" style="3" customWidth="1"/>
    <col min="13" max="13" width="2.21875" style="3" customWidth="1"/>
    <col min="14" max="14" width="8.88671875" style="3"/>
    <col min="15" max="15" width="10.33203125" style="3" customWidth="1"/>
    <col min="16" max="16" width="8.88671875" style="3" customWidth="1"/>
    <col min="17" max="17" width="2.77734375" style="3" customWidth="1"/>
    <col min="18" max="16384" width="8.88671875" style="3"/>
  </cols>
  <sheetData>
    <row r="2" spans="2:19" x14ac:dyDescent="0.3">
      <c r="C2" s="5" t="s">
        <v>6</v>
      </c>
      <c r="D2" s="5"/>
      <c r="E2" s="5"/>
      <c r="F2" s="5"/>
      <c r="H2" s="5" t="s">
        <v>9</v>
      </c>
      <c r="I2" s="5"/>
      <c r="J2" s="5"/>
      <c r="K2" s="5"/>
      <c r="L2" s="6"/>
      <c r="M2" s="6"/>
      <c r="N2" s="5" t="s">
        <v>22</v>
      </c>
      <c r="O2" s="5"/>
      <c r="P2" s="5"/>
      <c r="Q2" s="6"/>
      <c r="R2" s="2"/>
      <c r="S2" s="2"/>
    </row>
    <row r="3" spans="2:19" x14ac:dyDescent="0.3">
      <c r="C3" s="7" t="s">
        <v>17</v>
      </c>
      <c r="D3" s="7" t="s">
        <v>18</v>
      </c>
      <c r="E3" s="7" t="s">
        <v>19</v>
      </c>
      <c r="F3" s="7" t="s">
        <v>0</v>
      </c>
      <c r="H3" s="7" t="s">
        <v>17</v>
      </c>
      <c r="I3" s="7" t="s">
        <v>18</v>
      </c>
      <c r="J3" s="7" t="s">
        <v>19</v>
      </c>
      <c r="K3" s="7" t="s">
        <v>0</v>
      </c>
      <c r="L3" s="7" t="s">
        <v>11</v>
      </c>
      <c r="M3" s="6"/>
      <c r="N3" s="7" t="s">
        <v>17</v>
      </c>
      <c r="O3" s="7" t="s">
        <v>20</v>
      </c>
      <c r="P3" s="7" t="s">
        <v>21</v>
      </c>
      <c r="Q3" s="6"/>
      <c r="R3" s="3" t="s">
        <v>14</v>
      </c>
    </row>
    <row r="4" spans="2:19" x14ac:dyDescent="0.3">
      <c r="B4" s="6" t="s">
        <v>23</v>
      </c>
      <c r="C4" s="4">
        <f>+'scostamento ricavi di vendita'!C4*1.1</f>
        <v>220.00000000000003</v>
      </c>
      <c r="D4" s="4">
        <v>3</v>
      </c>
      <c r="E4" s="4">
        <v>2</v>
      </c>
      <c r="F4" s="4">
        <f>+C4*D4*E4</f>
        <v>1320.0000000000002</v>
      </c>
      <c r="H4" s="4">
        <f>+'scostamento ricavi di vendita'!G4-'scostamento ricavi di vendita'!C4+C4</f>
        <v>120.00000000000003</v>
      </c>
      <c r="I4" s="9">
        <v>4</v>
      </c>
      <c r="J4" s="9">
        <v>1.4</v>
      </c>
      <c r="K4" s="4">
        <f>+H4*I4*J4</f>
        <v>672.00000000000011</v>
      </c>
      <c r="L4" s="4">
        <f>+K4-F4</f>
        <v>-648.00000000000011</v>
      </c>
      <c r="N4" s="4">
        <f>+(H4-C4)*D4*E4</f>
        <v>-600</v>
      </c>
      <c r="O4" s="4">
        <f>+(I4-D4)*H4*E4</f>
        <v>240.00000000000006</v>
      </c>
      <c r="P4" s="4">
        <f>+(J4-E4)*H4*I4</f>
        <v>-288.00000000000011</v>
      </c>
      <c r="R4" s="3">
        <f>+L4-SUM(N4:P4)</f>
        <v>0</v>
      </c>
    </row>
    <row r="5" spans="2:19" x14ac:dyDescent="0.3">
      <c r="B5" s="6" t="s">
        <v>24</v>
      </c>
      <c r="C5" s="4">
        <f>+'scostamento ricavi di vendita'!C5*0.9</f>
        <v>135</v>
      </c>
      <c r="D5" s="4">
        <v>9.5</v>
      </c>
      <c r="E5" s="4">
        <v>1</v>
      </c>
      <c r="F5" s="4">
        <f>+C5*D5*E5</f>
        <v>1282.5</v>
      </c>
      <c r="H5" s="4">
        <f>+'scostamento ricavi di vendita'!G5-'scostamento ricavi di vendita'!C5+C5</f>
        <v>185</v>
      </c>
      <c r="I5" s="9">
        <v>8.5</v>
      </c>
      <c r="J5" s="9">
        <v>1.2</v>
      </c>
      <c r="K5" s="4">
        <f>+H5*I5*J5</f>
        <v>1887</v>
      </c>
      <c r="L5" s="4">
        <f>+K5-F5</f>
        <v>604.5</v>
      </c>
      <c r="N5" s="4">
        <f>+(H5-C5)*D5*E5</f>
        <v>475</v>
      </c>
      <c r="O5" s="4">
        <f>+(I5-D5)*H5*E5</f>
        <v>-185</v>
      </c>
      <c r="P5" s="4">
        <f>+(J5-E5)*H5*I5</f>
        <v>314.49999999999994</v>
      </c>
      <c r="R5" s="3">
        <f>+L5-SUM(N5:P5)</f>
        <v>0</v>
      </c>
    </row>
    <row r="6" spans="2:19" x14ac:dyDescent="0.3">
      <c r="F6" s="4">
        <f>+SUM(F4:F5)</f>
        <v>2602.5</v>
      </c>
      <c r="K6" s="4">
        <f>+SUM(K4:K5)</f>
        <v>2559</v>
      </c>
      <c r="L6" s="7">
        <f>+SUM(L4:L5)</f>
        <v>-43.500000000000114</v>
      </c>
      <c r="M6" s="6"/>
      <c r="N6" s="7">
        <f>+SUM(N4:N5)</f>
        <v>-125</v>
      </c>
      <c r="O6" s="7">
        <f>+SUM(O4:O5)</f>
        <v>55.000000000000057</v>
      </c>
      <c r="P6" s="7">
        <f>+SUM(P4:P5)</f>
        <v>26.499999999999829</v>
      </c>
      <c r="Q6" s="6"/>
      <c r="R6" s="3">
        <f>+L6-SUM(N6:P6)</f>
        <v>0</v>
      </c>
    </row>
    <row r="7" spans="2:19" x14ac:dyDescent="0.3">
      <c r="L7" s="15">
        <f>+L6/$F6</f>
        <v>-1.6714697406340101E-2</v>
      </c>
      <c r="N7" s="15">
        <f t="shared" ref="N7:P7" si="0">+N6/$F6</f>
        <v>-4.8030739673390971E-2</v>
      </c>
      <c r="O7" s="15">
        <f t="shared" si="0"/>
        <v>2.113352545629205E-2</v>
      </c>
      <c r="P7" s="15">
        <f t="shared" si="0"/>
        <v>1.018251681075882E-2</v>
      </c>
    </row>
  </sheetData>
  <mergeCells count="3">
    <mergeCell ref="N2:P2"/>
    <mergeCell ref="C2:F2"/>
    <mergeCell ref="H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7992-94C7-42B5-A30E-5151ADDD45FF}">
  <dimension ref="B2:O15"/>
  <sheetViews>
    <sheetView workbookViewId="0">
      <selection activeCell="C6" sqref="C6"/>
    </sheetView>
  </sheetViews>
  <sheetFormatPr defaultRowHeight="14.4" x14ac:dyDescent="0.3"/>
  <cols>
    <col min="1" max="2" width="8.88671875" style="3"/>
    <col min="3" max="5" width="7.33203125" style="3" customWidth="1"/>
    <col min="6" max="6" width="2.6640625" style="3" customWidth="1"/>
    <col min="7" max="7" width="6.5546875" style="3" customWidth="1"/>
    <col min="8" max="8" width="6.77734375" style="3" bestFit="1" customWidth="1"/>
    <col min="9" max="9" width="7.6640625" style="3" bestFit="1" customWidth="1"/>
    <col min="10" max="10" width="5.88671875" style="3" customWidth="1"/>
    <col min="11" max="11" width="7" style="3" customWidth="1"/>
    <col min="12" max="12" width="2.21875" style="3" customWidth="1"/>
    <col min="13" max="13" width="8.88671875" style="3"/>
    <col min="14" max="14" width="8.77734375" style="3" customWidth="1"/>
    <col min="15" max="15" width="8.88671875" style="3" customWidth="1"/>
    <col min="16" max="16384" width="8.88671875" style="3"/>
  </cols>
  <sheetData>
    <row r="2" spans="2:15" x14ac:dyDescent="0.3">
      <c r="C2" s="5" t="s">
        <v>6</v>
      </c>
      <c r="D2" s="5"/>
      <c r="E2" s="5"/>
      <c r="G2" s="5" t="s">
        <v>9</v>
      </c>
      <c r="H2" s="5"/>
      <c r="I2" s="5"/>
      <c r="K2" s="6"/>
      <c r="L2" s="6"/>
    </row>
    <row r="3" spans="2:15" x14ac:dyDescent="0.3">
      <c r="C3" s="7" t="s">
        <v>17</v>
      </c>
      <c r="D3" s="7" t="s">
        <v>0</v>
      </c>
      <c r="E3" s="7" t="s">
        <v>27</v>
      </c>
      <c r="G3" s="7" t="s">
        <v>17</v>
      </c>
      <c r="H3" s="7" t="s">
        <v>0</v>
      </c>
      <c r="I3" s="7" t="s">
        <v>27</v>
      </c>
      <c r="K3" s="7" t="s">
        <v>11</v>
      </c>
      <c r="L3" s="6"/>
    </row>
    <row r="4" spans="2:15" x14ac:dyDescent="0.3">
      <c r="B4" s="6" t="s">
        <v>25</v>
      </c>
      <c r="D4" s="4">
        <v>750</v>
      </c>
      <c r="E4" s="17">
        <f>+D4/C6</f>
        <v>2.112676056338028</v>
      </c>
      <c r="H4" s="4">
        <v>650</v>
      </c>
      <c r="I4" s="17">
        <f>+H4/G6</f>
        <v>2.1311475409836067</v>
      </c>
      <c r="K4" s="4">
        <f>+H4-D4</f>
        <v>-100</v>
      </c>
    </row>
    <row r="5" spans="2:15" x14ac:dyDescent="0.3">
      <c r="B5" s="6" t="s">
        <v>26</v>
      </c>
      <c r="D5" s="4">
        <v>600</v>
      </c>
      <c r="E5" s="17">
        <f>+D5/C6</f>
        <v>1.6901408450704225</v>
      </c>
      <c r="H5" s="4">
        <v>600</v>
      </c>
      <c r="I5" s="17">
        <f>+H5/G6</f>
        <v>1.9672131147540983</v>
      </c>
      <c r="K5" s="4">
        <f>+H5-D5</f>
        <v>0</v>
      </c>
    </row>
    <row r="6" spans="2:15" x14ac:dyDescent="0.3">
      <c r="C6" s="4">
        <f>+'scostamento costi variabili'!C4+'scostamento costi variabili'!C5</f>
        <v>355</v>
      </c>
      <c r="D6" s="4">
        <f>+SUM(D4:D5)</f>
        <v>1350</v>
      </c>
      <c r="E6" s="9">
        <f>+D6/C6</f>
        <v>3.8028169014084505</v>
      </c>
      <c r="G6" s="4">
        <f>+'scostamento costi variabili'!H4+'scostamento costi variabili'!H5</f>
        <v>305</v>
      </c>
      <c r="H6" s="4">
        <f>+SUM(H4:H5)</f>
        <v>1250</v>
      </c>
      <c r="I6" s="9">
        <f>+H6/G6</f>
        <v>4.0983606557377046</v>
      </c>
      <c r="K6" s="7">
        <f>+SUM(K4:K5)</f>
        <v>-100</v>
      </c>
      <c r="L6" s="6"/>
      <c r="M6" s="4">
        <f>+E6*G6</f>
        <v>1159.8591549295775</v>
      </c>
      <c r="N6" s="4">
        <f>+D6-M6</f>
        <v>190.14084507042253</v>
      </c>
      <c r="O6" s="1" t="s">
        <v>35</v>
      </c>
    </row>
    <row r="8" spans="2:15" x14ac:dyDescent="0.3">
      <c r="H8" s="4" t="e">
        <f>+G10*E10-H9</f>
        <v>#VALUE!</v>
      </c>
    </row>
    <row r="10" spans="2:15" x14ac:dyDescent="0.3">
      <c r="C10" s="5" t="s">
        <v>6</v>
      </c>
      <c r="D10" s="5"/>
      <c r="E10" s="5"/>
      <c r="G10" s="5" t="s">
        <v>9</v>
      </c>
      <c r="H10" s="5"/>
      <c r="I10" s="5"/>
      <c r="K10" s="6"/>
      <c r="L10" s="6"/>
      <c r="M10" s="5" t="s">
        <v>22</v>
      </c>
      <c r="N10" s="5"/>
      <c r="O10" s="5"/>
    </row>
    <row r="11" spans="2:15" x14ac:dyDescent="0.3">
      <c r="C11" s="7" t="s">
        <v>17</v>
      </c>
      <c r="D11" s="7" t="s">
        <v>0</v>
      </c>
      <c r="E11" s="7" t="s">
        <v>27</v>
      </c>
      <c r="G11" s="7" t="s">
        <v>17</v>
      </c>
      <c r="H11" s="7" t="s">
        <v>0</v>
      </c>
      <c r="I11" s="7" t="s">
        <v>27</v>
      </c>
      <c r="K11" s="7" t="s">
        <v>11</v>
      </c>
      <c r="L11" s="6"/>
      <c r="M11" s="7" t="s">
        <v>17</v>
      </c>
      <c r="N11" s="7" t="s">
        <v>28</v>
      </c>
      <c r="O11" s="7" t="s">
        <v>29</v>
      </c>
    </row>
    <row r="12" spans="2:15" x14ac:dyDescent="0.3">
      <c r="B12" s="6" t="s">
        <v>25</v>
      </c>
      <c r="D12" s="4">
        <v>350</v>
      </c>
      <c r="E12" s="17">
        <f>+D12/C14</f>
        <v>0.9859154929577465</v>
      </c>
      <c r="H12" s="4">
        <v>300</v>
      </c>
      <c r="I12" s="17">
        <f>+H12/G14</f>
        <v>0.98360655737704916</v>
      </c>
      <c r="K12" s="4">
        <f>+H12-D12</f>
        <v>-50</v>
      </c>
      <c r="M12" s="4"/>
      <c r="O12" s="4"/>
    </row>
    <row r="13" spans="2:15" x14ac:dyDescent="0.3">
      <c r="B13" s="6" t="s">
        <v>26</v>
      </c>
      <c r="D13" s="4">
        <v>400</v>
      </c>
      <c r="E13" s="17">
        <f>+D13/C14</f>
        <v>1.1267605633802817</v>
      </c>
      <c r="H13" s="4">
        <v>400</v>
      </c>
      <c r="I13" s="17">
        <f>+H13/G14</f>
        <v>1.3114754098360655</v>
      </c>
      <c r="K13" s="4">
        <f>+H13-D13</f>
        <v>0</v>
      </c>
      <c r="M13" s="4"/>
      <c r="O13" s="4"/>
    </row>
    <row r="14" spans="2:15" x14ac:dyDescent="0.3">
      <c r="C14" s="4">
        <f>+C6</f>
        <v>355</v>
      </c>
      <c r="D14" s="4">
        <f>+SUM(D12:D13)</f>
        <v>750</v>
      </c>
      <c r="E14" s="9">
        <f>+D14/C14</f>
        <v>2.112676056338028</v>
      </c>
      <c r="G14" s="4">
        <f>+G6</f>
        <v>305</v>
      </c>
      <c r="H14" s="4">
        <f>+SUM(H12:H13)</f>
        <v>700</v>
      </c>
      <c r="I14" s="9">
        <f>+H14/G14</f>
        <v>2.2950819672131146</v>
      </c>
      <c r="K14" s="7">
        <f>+SUM(K12:K13)</f>
        <v>-50</v>
      </c>
      <c r="L14" s="6"/>
      <c r="M14" s="4">
        <f>+E14*G14</f>
        <v>644.36619718309851</v>
      </c>
      <c r="N14" s="3">
        <f>+D14-M14</f>
        <v>105.63380281690149</v>
      </c>
      <c r="O14" s="4">
        <f>+K14-N14</f>
        <v>-155.63380281690149</v>
      </c>
    </row>
    <row r="15" spans="2:15" x14ac:dyDescent="0.3">
      <c r="N15" s="3">
        <f>+N14-50</f>
        <v>55.633802816901493</v>
      </c>
    </row>
  </sheetData>
  <mergeCells count="5">
    <mergeCell ref="C2:E2"/>
    <mergeCell ref="G2:I2"/>
    <mergeCell ref="C10:E10"/>
    <mergeCell ref="G10:I10"/>
    <mergeCell ref="M10:O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EA57-67DB-4D81-B693-136475BC28B9}">
  <dimension ref="B1:Y15"/>
  <sheetViews>
    <sheetView tabSelected="1" workbookViewId="0">
      <selection activeCell="L13" sqref="L13"/>
    </sheetView>
  </sheetViews>
  <sheetFormatPr defaultRowHeight="14.4" x14ac:dyDescent="0.3"/>
  <cols>
    <col min="1" max="1" width="8.88671875" style="3"/>
    <col min="2" max="2" width="21.5546875" style="3" bestFit="1" customWidth="1"/>
    <col min="3" max="3" width="6.6640625" style="3" bestFit="1" customWidth="1"/>
    <col min="4" max="4" width="6.5546875" style="3" bestFit="1" customWidth="1"/>
    <col min="5" max="5" width="5.5546875" style="3" bestFit="1" customWidth="1"/>
    <col min="6" max="6" width="1.21875" style="3" customWidth="1"/>
    <col min="7" max="7" width="6.6640625" style="3" bestFit="1" customWidth="1"/>
    <col min="8" max="8" width="6.5546875" style="3" bestFit="1" customWidth="1"/>
    <col min="9" max="9" width="5.5546875" style="3" bestFit="1" customWidth="1"/>
    <col min="10" max="10" width="1.21875" style="3" customWidth="1"/>
    <col min="11" max="11" width="6.6640625" style="3" bestFit="1" customWidth="1"/>
    <col min="12" max="12" width="6.5546875" style="3" bestFit="1" customWidth="1"/>
    <col min="13" max="13" width="4.6640625" style="3" bestFit="1" customWidth="1"/>
    <col min="14" max="14" width="1.21875" style="3" customWidth="1"/>
    <col min="15" max="15" width="6.6640625" style="3" bestFit="1" customWidth="1"/>
    <col min="16" max="16" width="7.44140625" style="3" customWidth="1"/>
    <col min="17" max="17" width="6.6640625" style="3" bestFit="1" customWidth="1"/>
    <col min="18" max="18" width="6.5546875" style="3" bestFit="1" customWidth="1"/>
    <col min="19" max="19" width="6.6640625" style="3" bestFit="1" customWidth="1"/>
    <col min="20" max="20" width="6.5546875" style="3" bestFit="1" customWidth="1"/>
    <col min="21" max="21" width="6.6640625" style="3" bestFit="1" customWidth="1"/>
    <col min="22" max="22" width="6.5546875" style="3" bestFit="1" customWidth="1"/>
    <col min="23" max="23" width="6.6640625" style="3" bestFit="1" customWidth="1"/>
    <col min="24" max="24" width="6.5546875" style="3" bestFit="1" customWidth="1"/>
    <col min="25" max="16384" width="8.88671875" style="3"/>
  </cols>
  <sheetData>
    <row r="1" spans="2:25" x14ac:dyDescent="0.3">
      <c r="O1" s="5" t="s">
        <v>15</v>
      </c>
      <c r="P1" s="5"/>
      <c r="Q1" s="5"/>
      <c r="R1" s="5"/>
      <c r="S1" s="5"/>
      <c r="T1" s="5"/>
      <c r="U1" s="21" t="s">
        <v>31</v>
      </c>
      <c r="V1" s="22"/>
      <c r="W1" s="21" t="s">
        <v>38</v>
      </c>
      <c r="X1" s="22"/>
      <c r="Y1" s="2"/>
    </row>
    <row r="2" spans="2:25" s="2" customFormat="1" x14ac:dyDescent="0.3">
      <c r="B2" s="3"/>
      <c r="C2" s="5" t="s">
        <v>6</v>
      </c>
      <c r="D2" s="5"/>
      <c r="E2" s="5"/>
      <c r="F2" s="6"/>
      <c r="G2" s="5" t="s">
        <v>9</v>
      </c>
      <c r="H2" s="5"/>
      <c r="I2" s="5"/>
      <c r="J2" s="6"/>
      <c r="K2" s="5" t="s">
        <v>30</v>
      </c>
      <c r="L2" s="5"/>
      <c r="M2" s="5"/>
      <c r="N2" s="6"/>
      <c r="O2" s="5" t="s">
        <v>36</v>
      </c>
      <c r="P2" s="5"/>
      <c r="Q2" s="5" t="s">
        <v>12</v>
      </c>
      <c r="R2" s="5"/>
      <c r="S2" s="5" t="s">
        <v>37</v>
      </c>
      <c r="T2" s="5"/>
      <c r="U2" s="10"/>
      <c r="V2" s="23"/>
      <c r="W2" s="10"/>
      <c r="X2" s="23"/>
    </row>
    <row r="3" spans="2:25" x14ac:dyDescent="0.3">
      <c r="C3" s="8" t="s">
        <v>2</v>
      </c>
      <c r="D3" s="7" t="s">
        <v>3</v>
      </c>
      <c r="E3" s="7" t="s">
        <v>1</v>
      </c>
      <c r="F3" s="6"/>
      <c r="G3" s="8" t="s">
        <v>2</v>
      </c>
      <c r="H3" s="7" t="s">
        <v>3</v>
      </c>
      <c r="I3" s="7" t="s">
        <v>1</v>
      </c>
      <c r="J3" s="6"/>
      <c r="K3" s="8" t="s">
        <v>2</v>
      </c>
      <c r="L3" s="7" t="s">
        <v>3</v>
      </c>
      <c r="M3" s="7" t="s">
        <v>1</v>
      </c>
      <c r="N3" s="6"/>
      <c r="O3" s="8" t="s">
        <v>2</v>
      </c>
      <c r="P3" s="7" t="s">
        <v>3</v>
      </c>
      <c r="Q3" s="8" t="s">
        <v>2</v>
      </c>
      <c r="R3" s="7" t="s">
        <v>3</v>
      </c>
      <c r="S3" s="8" t="s">
        <v>2</v>
      </c>
      <c r="T3" s="7" t="s">
        <v>3</v>
      </c>
      <c r="U3" s="19" t="s">
        <v>2</v>
      </c>
      <c r="V3" s="20" t="s">
        <v>3</v>
      </c>
      <c r="W3" s="19" t="s">
        <v>2</v>
      </c>
      <c r="X3" s="20" t="s">
        <v>3</v>
      </c>
    </row>
    <row r="4" spans="2:25" x14ac:dyDescent="0.3">
      <c r="B4" s="8" t="s">
        <v>34</v>
      </c>
      <c r="C4" s="11">
        <f>+'scostamento ricavi di vendita'!E4</f>
        <v>1600</v>
      </c>
      <c r="D4" s="11">
        <f>+'scostamento ricavi di vendita'!E5</f>
        <v>3600</v>
      </c>
      <c r="E4" s="11">
        <f>+C4+D4</f>
        <v>5200</v>
      </c>
      <c r="F4" s="12"/>
      <c r="G4" s="11">
        <f>+'scostamento ricavi di vendita'!J4</f>
        <v>1000</v>
      </c>
      <c r="H4" s="11">
        <f>+'scostamento ricavi di vendita'!J5</f>
        <v>4000</v>
      </c>
      <c r="I4" s="11">
        <f>+G4+H4</f>
        <v>5000</v>
      </c>
      <c r="J4" s="12"/>
      <c r="K4" s="11">
        <f>+G4-C4</f>
        <v>-600</v>
      </c>
      <c r="L4" s="11">
        <f>+H4-D4</f>
        <v>400</v>
      </c>
      <c r="M4" s="11">
        <f>+I4-E4</f>
        <v>-200</v>
      </c>
      <c r="N4" s="12"/>
      <c r="O4" s="11">
        <f>+'scostamento ricavi di vendita'!O4</f>
        <v>-571.42857142857133</v>
      </c>
      <c r="P4" s="11">
        <f>+'scostamento ricavi di vendita'!O5</f>
        <v>1714.2857142857147</v>
      </c>
      <c r="Q4" s="11">
        <f>+'scostamento ricavi di vendita'!N4</f>
        <v>-228.57142857142867</v>
      </c>
      <c r="R4" s="11">
        <f>+'scostamento ricavi di vendita'!N5</f>
        <v>-514.28571428571468</v>
      </c>
      <c r="S4" s="11">
        <f>+O4+Q4</f>
        <v>-800</v>
      </c>
      <c r="T4" s="11">
        <f>+P4+R4</f>
        <v>1200</v>
      </c>
      <c r="U4" s="11">
        <f>+'scostamento ricavi di vendita'!Q4</f>
        <v>200</v>
      </c>
      <c r="V4" s="11">
        <f>+'scostamento ricavi di vendita'!Q5</f>
        <v>-800</v>
      </c>
    </row>
    <row r="5" spans="2:25" x14ac:dyDescent="0.3">
      <c r="O5" s="16">
        <f>+O4+P4</f>
        <v>1142.8571428571433</v>
      </c>
      <c r="P5" s="16"/>
      <c r="Q5" s="16">
        <f>+Q4+R4</f>
        <v>-742.85714285714334</v>
      </c>
      <c r="R5" s="16"/>
      <c r="S5" s="16">
        <f>+S4+T4</f>
        <v>400</v>
      </c>
      <c r="T5" s="16"/>
      <c r="U5" s="16">
        <f>+U4+V4</f>
        <v>-600</v>
      </c>
      <c r="V5" s="16"/>
    </row>
    <row r="7" spans="2:25" x14ac:dyDescent="0.3">
      <c r="B7" s="8" t="s">
        <v>32</v>
      </c>
      <c r="C7" s="11">
        <f>+'scostamento costi variabili'!F4</f>
        <v>1320.0000000000002</v>
      </c>
      <c r="D7" s="11">
        <f>+'scostamento costi variabili'!F5</f>
        <v>1282.5</v>
      </c>
      <c r="E7" s="11">
        <f>+C7+D7</f>
        <v>2602.5</v>
      </c>
      <c r="F7" s="12"/>
      <c r="G7" s="11">
        <f>+'scostamento costi variabili'!K4</f>
        <v>672.00000000000011</v>
      </c>
      <c r="H7" s="11">
        <f>+'scostamento costi variabili'!K5</f>
        <v>1887</v>
      </c>
      <c r="I7" s="11">
        <f>+G7+H7</f>
        <v>2559</v>
      </c>
      <c r="J7" s="12"/>
      <c r="K7" s="11">
        <f>+G7-C7</f>
        <v>-648.00000000000011</v>
      </c>
      <c r="L7" s="11">
        <f>+H7-D7</f>
        <v>604.5</v>
      </c>
      <c r="M7" s="11">
        <f>+I7-E7</f>
        <v>-43.5</v>
      </c>
      <c r="N7" s="12"/>
      <c r="S7" s="11">
        <f>+'scostamento costi variabili'!N4</f>
        <v>-600</v>
      </c>
      <c r="T7" s="11">
        <f>+'scostamento costi variabili'!N5</f>
        <v>475</v>
      </c>
      <c r="U7" s="11">
        <f>+'scostamento costi variabili'!P4</f>
        <v>-288.00000000000011</v>
      </c>
      <c r="V7" s="11">
        <f>+'scostamento costi variabili'!P5</f>
        <v>314.49999999999994</v>
      </c>
      <c r="W7" s="11">
        <f>+'scostamento costi variabili'!O4</f>
        <v>240.00000000000006</v>
      </c>
      <c r="X7" s="11">
        <f>+'scostamento costi variabili'!O5</f>
        <v>-185</v>
      </c>
    </row>
    <row r="8" spans="2:25" x14ac:dyDescent="0.3">
      <c r="B8" s="13"/>
      <c r="C8" s="14">
        <f>+C7/C4</f>
        <v>0.82500000000000018</v>
      </c>
      <c r="D8" s="14">
        <f t="shared" ref="D8:E8" si="0">+D7/D4</f>
        <v>0.35625000000000001</v>
      </c>
      <c r="E8" s="14">
        <f t="shared" si="0"/>
        <v>0.50048076923076923</v>
      </c>
      <c r="F8" s="18"/>
      <c r="G8" s="14">
        <f>+G7/G4</f>
        <v>0.67200000000000015</v>
      </c>
      <c r="H8" s="14">
        <f t="shared" ref="H8" si="1">+H7/H4</f>
        <v>0.47175</v>
      </c>
      <c r="I8" s="14">
        <f t="shared" ref="I8" si="2">+I7/I4</f>
        <v>0.51180000000000003</v>
      </c>
      <c r="J8" s="13"/>
      <c r="K8" s="14"/>
      <c r="L8" s="14"/>
      <c r="M8" s="14"/>
      <c r="N8" s="13"/>
      <c r="S8" s="16">
        <f>+S7+T7</f>
        <v>-125</v>
      </c>
      <c r="T8" s="16"/>
      <c r="U8" s="16">
        <f>+U7+V7</f>
        <v>26.499999999999829</v>
      </c>
      <c r="V8" s="16"/>
      <c r="W8" s="16">
        <f>+W7+X7</f>
        <v>55.000000000000057</v>
      </c>
      <c r="X8" s="16"/>
    </row>
    <row r="10" spans="2:25" x14ac:dyDescent="0.3">
      <c r="B10" s="8" t="s">
        <v>39</v>
      </c>
      <c r="C10" s="7">
        <f>+C4-C7</f>
        <v>279.99999999999977</v>
      </c>
      <c r="D10" s="11">
        <f>+D4-D7</f>
        <v>2317.5</v>
      </c>
      <c r="E10" s="11">
        <f>+C10+D10</f>
        <v>2597.5</v>
      </c>
      <c r="F10" s="12"/>
      <c r="G10" s="11">
        <f>+G4-G7</f>
        <v>327.99999999999989</v>
      </c>
      <c r="H10" s="11">
        <f>+H4-H7</f>
        <v>2113</v>
      </c>
      <c r="I10" s="11">
        <f>+G10+H10</f>
        <v>2441</v>
      </c>
      <c r="J10" s="12"/>
      <c r="K10" s="11">
        <f>+K4-K7</f>
        <v>48.000000000000114</v>
      </c>
      <c r="L10" s="11">
        <f>+L4-L7</f>
        <v>-204.5</v>
      </c>
      <c r="M10" s="11">
        <f>+I10-E10</f>
        <v>-156.5</v>
      </c>
      <c r="S10" s="11">
        <f t="shared" ref="S10:X10" si="3">+S4-S7</f>
        <v>-200</v>
      </c>
      <c r="T10" s="11">
        <f t="shared" si="3"/>
        <v>725</v>
      </c>
      <c r="U10" s="11">
        <f t="shared" si="3"/>
        <v>488.00000000000011</v>
      </c>
      <c r="V10" s="11">
        <f t="shared" si="3"/>
        <v>-1114.5</v>
      </c>
      <c r="W10" s="11">
        <f t="shared" si="3"/>
        <v>-240.00000000000006</v>
      </c>
      <c r="X10" s="11">
        <f t="shared" si="3"/>
        <v>185</v>
      </c>
    </row>
    <row r="11" spans="2:25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S11" s="16">
        <f>+S10+T10</f>
        <v>525</v>
      </c>
      <c r="T11" s="16"/>
      <c r="U11" s="16">
        <f>+U10+V10</f>
        <v>-626.49999999999989</v>
      </c>
      <c r="V11" s="16"/>
      <c r="W11" s="16">
        <f>+W10+X10</f>
        <v>-55.000000000000057</v>
      </c>
      <c r="X11" s="16"/>
    </row>
    <row r="13" spans="2:25" x14ac:dyDescent="0.3">
      <c r="B13" s="8" t="s">
        <v>33</v>
      </c>
      <c r="E13" s="11">
        <f>+'scostamento costi fissi'!D6</f>
        <v>1350</v>
      </c>
      <c r="I13" s="11">
        <f>+'scostamento costi fissi'!H6</f>
        <v>1250</v>
      </c>
      <c r="M13" s="11">
        <f>+I13-E13</f>
        <v>-100</v>
      </c>
      <c r="O13" s="3">
        <f>+'scostamento costi fissi'!N6</f>
        <v>190.14084507042253</v>
      </c>
      <c r="P13" s="1" t="s">
        <v>35</v>
      </c>
      <c r="W13" s="16">
        <f>+M13</f>
        <v>-100</v>
      </c>
      <c r="X13" s="16"/>
    </row>
    <row r="15" spans="2:25" x14ac:dyDescent="0.3">
      <c r="B15" s="8" t="s">
        <v>40</v>
      </c>
      <c r="E15" s="11">
        <f>+E10-E13</f>
        <v>1247.5</v>
      </c>
      <c r="I15" s="11">
        <f>+I10-I13</f>
        <v>1191</v>
      </c>
      <c r="M15" s="11">
        <f>+M10-M13</f>
        <v>-56.5</v>
      </c>
      <c r="O15" s="16">
        <f>+'scostamento costi fissi'!J8</f>
        <v>0</v>
      </c>
      <c r="P15" s="16"/>
      <c r="Q15" s="16">
        <f>Q10+R10-Q13</f>
        <v>0</v>
      </c>
      <c r="R15" s="16"/>
      <c r="S15" s="16">
        <f>S10+T10-S13</f>
        <v>525</v>
      </c>
      <c r="T15" s="16"/>
      <c r="U15" s="16">
        <f>U10+V10-U13</f>
        <v>-626.49999999999989</v>
      </c>
      <c r="V15" s="16"/>
      <c r="W15" s="16">
        <f>W10+X10-W13</f>
        <v>44.999999999999943</v>
      </c>
      <c r="X15" s="16"/>
    </row>
  </sheetData>
  <mergeCells count="27">
    <mergeCell ref="S11:T11"/>
    <mergeCell ref="U11:V11"/>
    <mergeCell ref="W11:X11"/>
    <mergeCell ref="O1:T1"/>
    <mergeCell ref="U1:V1"/>
    <mergeCell ref="W1:X1"/>
    <mergeCell ref="Q5:R5"/>
    <mergeCell ref="S5:T5"/>
    <mergeCell ref="U5:V5"/>
    <mergeCell ref="W8:X8"/>
    <mergeCell ref="U8:V8"/>
    <mergeCell ref="S8:T8"/>
    <mergeCell ref="U2:V2"/>
    <mergeCell ref="W2:X2"/>
    <mergeCell ref="W13:X13"/>
    <mergeCell ref="O15:P15"/>
    <mergeCell ref="Q15:R15"/>
    <mergeCell ref="S15:T15"/>
    <mergeCell ref="U15:V15"/>
    <mergeCell ref="W15:X15"/>
    <mergeCell ref="O5:P5"/>
    <mergeCell ref="C2:E2"/>
    <mergeCell ref="G2:I2"/>
    <mergeCell ref="K2:M2"/>
    <mergeCell ref="O2:P2"/>
    <mergeCell ref="Q2:R2"/>
    <mergeCell ref="S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scostamento ricavi di vendita</vt:lpstr>
      <vt:lpstr>scostamento costi variabili</vt:lpstr>
      <vt:lpstr>scostamento costi fissi</vt:lpstr>
      <vt:lpstr>scostamento 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2023-03-14T06:13:47Z</dcterms:created>
  <dcterms:modified xsi:type="dcterms:W3CDTF">2023-05-21T20:16:34Z</dcterms:modified>
</cp:coreProperties>
</file>