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edd239430b66c60/Documenti/01_1 universita/lezioni/"/>
    </mc:Choice>
  </mc:AlternateContent>
  <xr:revisionPtr revIDLastSave="4" documentId="8_{F827A64F-1B5E-4C69-89E3-042FCA601123}" xr6:coauthVersionLast="47" xr6:coauthVersionMax="47" xr10:uidLastSave="{944133E8-3F47-4B8E-90B6-C0B0E05131C4}"/>
  <bookViews>
    <workbookView xWindow="-108" yWindow="-108" windowWidth="23256" windowHeight="12456" xr2:uid="{BE223585-A22D-4BB0-9430-878ADA611038}"/>
  </bookViews>
  <sheets>
    <sheet name="esempio" sheetId="1" r:id="rId1"/>
    <sheet name="manodopera diretta e costo h" sheetId="2" r:id="rId2"/>
    <sheet name="budget scorte materie prime" sheetId="4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8" i="4" l="1"/>
  <c r="H23" i="1"/>
  <c r="G23" i="1"/>
  <c r="F23" i="1"/>
  <c r="E23" i="1"/>
  <c r="D23" i="1"/>
  <c r="F20" i="2"/>
  <c r="F19" i="2"/>
  <c r="H22" i="1"/>
  <c r="G22" i="1"/>
  <c r="F22" i="1"/>
  <c r="E22" i="1"/>
  <c r="D22" i="1"/>
  <c r="H21" i="1"/>
  <c r="G21" i="1"/>
  <c r="F21" i="1"/>
  <c r="E21" i="1"/>
  <c r="D21" i="1"/>
  <c r="H20" i="1"/>
  <c r="G20" i="1"/>
  <c r="F20" i="1"/>
  <c r="E20" i="1"/>
  <c r="D20" i="1"/>
  <c r="H19" i="1"/>
  <c r="G19" i="1"/>
  <c r="F19" i="1"/>
  <c r="E19" i="1"/>
  <c r="D19" i="1"/>
  <c r="H14" i="1"/>
  <c r="G14" i="1"/>
  <c r="F14" i="1"/>
  <c r="E14" i="1"/>
  <c r="D14" i="1"/>
  <c r="H12" i="1"/>
  <c r="G12" i="1"/>
  <c r="F12" i="1"/>
  <c r="E12" i="1"/>
  <c r="D12" i="1"/>
  <c r="H11" i="1"/>
  <c r="G11" i="1"/>
  <c r="F11" i="1"/>
  <c r="E11" i="1"/>
  <c r="D11" i="1"/>
  <c r="H10" i="1"/>
  <c r="G10" i="1"/>
  <c r="F10" i="1"/>
  <c r="E10" i="1"/>
  <c r="D10" i="1"/>
  <c r="H9" i="1"/>
  <c r="G9" i="1"/>
  <c r="F9" i="1"/>
  <c r="E9" i="1"/>
  <c r="D9" i="1"/>
  <c r="I22" i="1"/>
  <c r="P18" i="4"/>
  <c r="V4" i="4"/>
  <c r="P4" i="4"/>
  <c r="U5" i="4"/>
  <c r="T5" i="4"/>
  <c r="S5" i="4"/>
  <c r="R5" i="4"/>
  <c r="N5" i="4"/>
  <c r="N12" i="4" s="1"/>
  <c r="M5" i="4"/>
  <c r="M21" i="4" s="1"/>
  <c r="L5" i="4"/>
  <c r="L21" i="4" s="1"/>
  <c r="K5" i="4"/>
  <c r="K21" i="4" s="1"/>
  <c r="J5" i="4"/>
  <c r="J21" i="4" s="1"/>
  <c r="I5" i="4"/>
  <c r="I12" i="4" s="1"/>
  <c r="H5" i="4"/>
  <c r="H12" i="4" s="1"/>
  <c r="G5" i="4"/>
  <c r="G12" i="4" s="1"/>
  <c r="F5" i="4"/>
  <c r="F12" i="4" s="1"/>
  <c r="D5" i="4"/>
  <c r="D12" i="4" s="1"/>
  <c r="E25" i="4"/>
  <c r="E26" i="4" s="1"/>
  <c r="M16" i="4"/>
  <c r="M17" i="4" s="1"/>
  <c r="L16" i="4"/>
  <c r="L17" i="4" s="1"/>
  <c r="K16" i="4"/>
  <c r="K17" i="4" s="1"/>
  <c r="I16" i="4"/>
  <c r="I17" i="4" s="1"/>
  <c r="H16" i="4"/>
  <c r="H17" i="4" s="1"/>
  <c r="G16" i="4"/>
  <c r="G17" i="4" s="1"/>
  <c r="O16" i="4"/>
  <c r="O17" i="4" s="1"/>
  <c r="J16" i="4"/>
  <c r="J17" i="4" s="1"/>
  <c r="E16" i="4"/>
  <c r="E17" i="4" s="1"/>
  <c r="I25" i="4"/>
  <c r="I26" i="4" s="1"/>
  <c r="O26" i="4"/>
  <c r="N26" i="4"/>
  <c r="M26" i="4"/>
  <c r="L26" i="4"/>
  <c r="K26" i="4"/>
  <c r="J26" i="4"/>
  <c r="H26" i="4"/>
  <c r="G26" i="4"/>
  <c r="F26" i="4"/>
  <c r="D26" i="4"/>
  <c r="D17" i="4"/>
  <c r="N17" i="4"/>
  <c r="F17" i="4"/>
  <c r="P22" i="4"/>
  <c r="P13" i="4"/>
  <c r="V3" i="4"/>
  <c r="O3" i="4"/>
  <c r="O5" i="4" s="1"/>
  <c r="E3" i="4"/>
  <c r="E5" i="4" s="1"/>
  <c r="K12" i="4" l="1"/>
  <c r="J12" i="4"/>
  <c r="O12" i="4"/>
  <c r="O21" i="4"/>
  <c r="I21" i="4"/>
  <c r="D21" i="4"/>
  <c r="F21" i="4"/>
  <c r="G21" i="4"/>
  <c r="H21" i="4"/>
  <c r="N21" i="4"/>
  <c r="E12" i="4"/>
  <c r="E21" i="4"/>
  <c r="L12" i="4"/>
  <c r="M12" i="4"/>
  <c r="P17" i="4"/>
  <c r="P26" i="4"/>
  <c r="C8" i="4"/>
  <c r="P3" i="4"/>
  <c r="P5" i="4"/>
  <c r="V5" i="4"/>
  <c r="P12" i="4" l="1"/>
  <c r="P25" i="4"/>
  <c r="R25" i="4"/>
  <c r="P16" i="4"/>
  <c r="R16" i="4"/>
  <c r="P21" i="4"/>
  <c r="C10" i="4"/>
  <c r="C23" i="4"/>
  <c r="D20" i="4" s="1"/>
  <c r="D23" i="4" s="1"/>
  <c r="E20" i="4" s="1"/>
  <c r="E23" i="4" s="1"/>
  <c r="F20" i="4" s="1"/>
  <c r="F23" i="4" s="1"/>
  <c r="G20" i="4" s="1"/>
  <c r="G23" i="4" s="1"/>
  <c r="H20" i="4" s="1"/>
  <c r="H23" i="4" s="1"/>
  <c r="I20" i="4" s="1"/>
  <c r="I23" i="4" s="1"/>
  <c r="J20" i="4" s="1"/>
  <c r="J23" i="4" s="1"/>
  <c r="K20" i="4" s="1"/>
  <c r="K23" i="4" s="1"/>
  <c r="L20" i="4" s="1"/>
  <c r="L23" i="4" s="1"/>
  <c r="M20" i="4" s="1"/>
  <c r="M23" i="4" s="1"/>
  <c r="N20" i="4" s="1"/>
  <c r="N23" i="4" s="1"/>
  <c r="O20" i="4" s="1"/>
  <c r="O23" i="4" s="1"/>
  <c r="C14" i="4"/>
  <c r="D11" i="4" s="1"/>
  <c r="D14" i="4" s="1"/>
  <c r="E11" i="4" s="1"/>
  <c r="E14" i="4" s="1"/>
  <c r="F11" i="4" s="1"/>
  <c r="F14" i="4" s="1"/>
  <c r="G11" i="4" s="1"/>
  <c r="G14" i="4" s="1"/>
  <c r="H11" i="4" s="1"/>
  <c r="H14" i="4" s="1"/>
  <c r="I11" i="4" s="1"/>
  <c r="I14" i="4" s="1"/>
  <c r="J11" i="4" s="1"/>
  <c r="J14" i="4" s="1"/>
  <c r="K11" i="4" s="1"/>
  <c r="K14" i="4" s="1"/>
  <c r="L11" i="4" s="1"/>
  <c r="L14" i="4" s="1"/>
  <c r="M11" i="4" s="1"/>
  <c r="M14" i="4" s="1"/>
  <c r="N11" i="4" s="1"/>
  <c r="N14" i="4" s="1"/>
  <c r="O11" i="4" s="1"/>
  <c r="O14" i="4" s="1"/>
  <c r="F25" i="2"/>
  <c r="F8" i="2"/>
  <c r="F10" i="2" s="1"/>
  <c r="F12" i="2" s="1"/>
  <c r="F13" i="2" l="1"/>
  <c r="F15" i="2" s="1"/>
  <c r="F16" i="2" s="1"/>
  <c r="F17" i="2" l="1"/>
  <c r="F21" i="2" s="1"/>
</calcChain>
</file>

<file path=xl/sharedStrings.xml><?xml version="1.0" encoding="utf-8"?>
<sst xmlns="http://schemas.openxmlformats.org/spreadsheetml/2006/main" count="155" uniqueCount="114">
  <si>
    <t>ect ect</t>
  </si>
  <si>
    <t>da ripartire in base alle ore di stop (incluse in ore produzione macchina)</t>
  </si>
  <si>
    <t>manutenzione</t>
  </si>
  <si>
    <t>da ripartire in base alle info sui consumi per fase</t>
  </si>
  <si>
    <t>spese energie</t>
  </si>
  <si>
    <t>da ripartire in base alle ore macchina</t>
  </si>
  <si>
    <t>ammortamenti</t>
  </si>
  <si>
    <t>da ripartire in base alle ore di manodopera diretta</t>
  </si>
  <si>
    <t>costo personale indiretto</t>
  </si>
  <si>
    <t>tot materiale C (lt)</t>
  </si>
  <si>
    <t>tot materiale B (kg)</t>
  </si>
  <si>
    <t>tot materiale A (kg)</t>
  </si>
  <si>
    <t>materiale C (lt)</t>
  </si>
  <si>
    <t>materiale B (kg)</t>
  </si>
  <si>
    <t>materiale A (kg)</t>
  </si>
  <si>
    <t>diretti</t>
  </si>
  <si>
    <t>BOM</t>
  </si>
  <si>
    <t>tot ore manodopera</t>
  </si>
  <si>
    <t>tot ore manodopera cleaning</t>
  </si>
  <si>
    <t>tot ore manodopera prod</t>
  </si>
  <si>
    <t>tot ore manodopera set up</t>
  </si>
  <si>
    <t>ORE DISPONIBILI (24h*30g)</t>
  </si>
  <si>
    <t>TOT ORE MACCHINA</t>
  </si>
  <si>
    <t>tot ore macchina cleaning</t>
  </si>
  <si>
    <t>tot ore macchina prod</t>
  </si>
  <si>
    <t>tot ore macchina set up</t>
  </si>
  <si>
    <t>ROUTING</t>
  </si>
  <si>
    <t>quantità da piano di produzione</t>
  </si>
  <si>
    <t>fase produttiva 3</t>
  </si>
  <si>
    <t>fase produttiva 2</t>
  </si>
  <si>
    <t>fase produttiva 1</t>
  </si>
  <si>
    <t>TOT</t>
  </si>
  <si>
    <t>prodotto B</t>
  </si>
  <si>
    <t>prodotto A</t>
  </si>
  <si>
    <t>costi indiretti di produzione</t>
  </si>
  <si>
    <t>k€</t>
  </si>
  <si>
    <t>gg calendario</t>
  </si>
  <si>
    <t>fine settimana</t>
  </si>
  <si>
    <t>gg lavorabili</t>
  </si>
  <si>
    <t>festivita'</t>
  </si>
  <si>
    <t>ferie annuali</t>
  </si>
  <si>
    <t>assenze/malattia/permessi non retribuiti</t>
  </si>
  <si>
    <t>gg presenza</t>
  </si>
  <si>
    <t>ore giorno</t>
  </si>
  <si>
    <t>ore presenza annue / persona</t>
  </si>
  <si>
    <t>su gg lavorabili</t>
  </si>
  <si>
    <t>ore disponibili per produzione / persona</t>
  </si>
  <si>
    <t>costo totale di 66 persone</t>
  </si>
  <si>
    <t>costo orario di manodopera diretta</t>
  </si>
  <si>
    <t>N OPERATORI DIRETTI</t>
  </si>
  <si>
    <t>tot ore manodopera / ore per produzione</t>
  </si>
  <si>
    <t>attivita non di produzione (e.g. formazione in aula)</t>
  </si>
  <si>
    <t>costo totale / totale ore di manodopera diretta</t>
  </si>
  <si>
    <t>su ore di presenza</t>
  </si>
  <si>
    <t>tot COSTO manodopera</t>
  </si>
  <si>
    <t>xxxx</t>
  </si>
  <si>
    <t>BUDGET 2024</t>
  </si>
  <si>
    <t>PIANO 2025</t>
  </si>
  <si>
    <t>gen</t>
  </si>
  <si>
    <t>feb</t>
  </si>
  <si>
    <t>mar</t>
  </si>
  <si>
    <t>apr</t>
  </si>
  <si>
    <t>mag</t>
  </si>
  <si>
    <t>giu</t>
  </si>
  <si>
    <t>lug</t>
  </si>
  <si>
    <t>ago</t>
  </si>
  <si>
    <t>set</t>
  </si>
  <si>
    <t>ott</t>
  </si>
  <si>
    <t>nov</t>
  </si>
  <si>
    <t>dic</t>
  </si>
  <si>
    <t>Q1</t>
  </si>
  <si>
    <t>Q2</t>
  </si>
  <si>
    <t>Q3</t>
  </si>
  <si>
    <t>Q4</t>
  </si>
  <si>
    <t>copertura (mesi)</t>
  </si>
  <si>
    <t>copertura obiettivo (mesi)</t>
  </si>
  <si>
    <t>Scorte iniziali (+)</t>
  </si>
  <si>
    <t>acquisti (+)</t>
  </si>
  <si>
    <t>scorte finali</t>
  </si>
  <si>
    <t>scarti</t>
  </si>
  <si>
    <t>uso</t>
  </si>
  <si>
    <t>tot consumo</t>
  </si>
  <si>
    <t>budget dei costi di produzione</t>
  </si>
  <si>
    <t>Consumo (-)</t>
  </si>
  <si>
    <t>quantità a stock</t>
  </si>
  <si>
    <t>quantita da consumare</t>
  </si>
  <si>
    <t>piano di acquisti a quantita piu alte e prezzi piu bassi ma con scorte piu alte</t>
  </si>
  <si>
    <t>piano di acquisti costante a quantita piu basse e prezzi piu alti ma con scorte piu basse</t>
  </si>
  <si>
    <t>1-100</t>
  </si>
  <si>
    <t>101-300</t>
  </si>
  <si>
    <t>301-600</t>
  </si>
  <si>
    <t>601-1000</t>
  </si>
  <si>
    <t>prezzi acquisto</t>
  </si>
  <si>
    <t>valore acquisto</t>
  </si>
  <si>
    <t>prezzo acquisto</t>
  </si>
  <si>
    <t>costo manodopera diretta</t>
  </si>
  <si>
    <t>COSTO PRIMO</t>
  </si>
  <si>
    <t>sum</t>
  </si>
  <si>
    <t>ore manodopera diretta x costo orario</t>
  </si>
  <si>
    <t xml:space="preserve">quantita da consumare x prezzo standard </t>
  </si>
  <si>
    <t>COSTI INDIRETTI</t>
  </si>
  <si>
    <t>TOT COSTO INDUSTRIALE DI PRODOTTO</t>
  </si>
  <si>
    <t>costo primo + allocazione costo indiretto</t>
  </si>
  <si>
    <t>costo materiali consumati</t>
  </si>
  <si>
    <t>trasporto</t>
  </si>
  <si>
    <t>valor medio tot</t>
  </si>
  <si>
    <t>ore macchina set up STANDARD</t>
  </si>
  <si>
    <t>ore macchina prod STANDARD</t>
  </si>
  <si>
    <t>ore macchina cleaning STANDARD</t>
  </si>
  <si>
    <t>numero operatori diretti set up STANDARD</t>
  </si>
  <si>
    <t>numero operatori diretti prod STANDARD</t>
  </si>
  <si>
    <t>numero operatori diretti cleaning STANDARD</t>
  </si>
  <si>
    <t>totale ore di manodopera diretta a budget MESE</t>
  </si>
  <si>
    <t>totale ore di manodopera diretta a budget ANNO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</si>
</sst>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#,##0.0"/>
    <numFmt numFmtId="165" formatCode="0.0"/>
    <numFmt numFmtId="166" formatCode="_-* #,##0.0_-;\-* #,##0.0_-;_-* &quot;-&quot;??_-;_-@_-"/>
    <numFmt numFmtId="167" formatCode="_-* #,##0_-;\-* #,##0_-;_-* &quot;-&quot;??_-;_-@_-"/>
    <numFmt numFmtId="168" formatCode="#,##0_ ;[Red]\-#,##0\ "/>
    <numFmt numFmtId="169" formatCode="#,##0.0_ ;[Red]\-#,##0.0\ 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0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4" fontId="0" fillId="0" borderId="1" xfId="0" applyNumberFormat="1" applyBorder="1"/>
    <xf numFmtId="0" fontId="0" fillId="0" borderId="0" xfId="0" applyAlignment="1">
      <alignment wrapText="1"/>
    </xf>
    <xf numFmtId="0" fontId="0" fillId="0" borderId="1" xfId="0" applyBorder="1" applyAlignment="1">
      <alignment horizontal="right" wrapText="1"/>
    </xf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2" fillId="0" borderId="5" xfId="0" applyFont="1" applyBorder="1"/>
    <xf numFmtId="0" fontId="2" fillId="0" borderId="1" xfId="0" applyFont="1" applyBorder="1"/>
    <xf numFmtId="9" fontId="2" fillId="0" borderId="1" xfId="0" applyNumberFormat="1" applyFont="1" applyBorder="1"/>
    <xf numFmtId="9" fontId="2" fillId="2" borderId="1" xfId="0" applyNumberFormat="1" applyFont="1" applyFill="1" applyBorder="1"/>
    <xf numFmtId="0" fontId="0" fillId="0" borderId="14" xfId="0" applyBorder="1"/>
    <xf numFmtId="0" fontId="0" fillId="0" borderId="15" xfId="0" applyBorder="1"/>
    <xf numFmtId="0" fontId="2" fillId="0" borderId="16" xfId="0" applyFont="1" applyBorder="1"/>
    <xf numFmtId="0" fontId="0" fillId="0" borderId="20" xfId="0" applyBorder="1"/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2" fillId="0" borderId="10" xfId="0" applyFont="1" applyBorder="1"/>
    <xf numFmtId="9" fontId="2" fillId="2" borderId="10" xfId="0" applyNumberFormat="1" applyFont="1" applyFill="1" applyBorder="1"/>
    <xf numFmtId="4" fontId="0" fillId="0" borderId="10" xfId="0" applyNumberFormat="1" applyBorder="1"/>
    <xf numFmtId="0" fontId="0" fillId="0" borderId="16" xfId="0" applyBorder="1"/>
    <xf numFmtId="0" fontId="0" fillId="0" borderId="23" xfId="0" applyBorder="1"/>
    <xf numFmtId="9" fontId="2" fillId="0" borderId="3" xfId="0" applyNumberFormat="1" applyFont="1" applyBorder="1"/>
    <xf numFmtId="0" fontId="2" fillId="0" borderId="25" xfId="0" applyFont="1" applyBorder="1"/>
    <xf numFmtId="0" fontId="2" fillId="0" borderId="0" xfId="0" applyFont="1"/>
    <xf numFmtId="0" fontId="0" fillId="0" borderId="26" xfId="0" applyBorder="1"/>
    <xf numFmtId="0" fontId="2" fillId="0" borderId="27" xfId="0" applyFont="1" applyBorder="1"/>
    <xf numFmtId="0" fontId="0" fillId="0" borderId="0" xfId="0" applyAlignment="1">
      <alignment horizontal="right"/>
    </xf>
    <xf numFmtId="164" fontId="0" fillId="0" borderId="0" xfId="1" applyNumberFormat="1" applyFont="1"/>
    <xf numFmtId="0" fontId="0" fillId="0" borderId="30" xfId="0" applyBorder="1" applyAlignment="1">
      <alignment horizontal="right"/>
    </xf>
    <xf numFmtId="164" fontId="0" fillId="0" borderId="30" xfId="1" applyNumberFormat="1" applyFont="1" applyBorder="1"/>
    <xf numFmtId="9" fontId="0" fillId="0" borderId="0" xfId="2" applyFont="1"/>
    <xf numFmtId="164" fontId="0" fillId="0" borderId="0" xfId="1" applyNumberFormat="1" applyFont="1" applyBorder="1"/>
    <xf numFmtId="164" fontId="0" fillId="0" borderId="30" xfId="0" applyNumberFormat="1" applyBorder="1"/>
    <xf numFmtId="164" fontId="0" fillId="0" borderId="0" xfId="0" applyNumberFormat="1"/>
    <xf numFmtId="165" fontId="0" fillId="0" borderId="0" xfId="0" applyNumberFormat="1"/>
    <xf numFmtId="0" fontId="0" fillId="0" borderId="0" xfId="0" applyAlignment="1">
      <alignment horizontal="left"/>
    </xf>
    <xf numFmtId="4" fontId="2" fillId="0" borderId="28" xfId="0" applyNumberFormat="1" applyFont="1" applyBorder="1" applyAlignment="1">
      <alignment horizontal="right"/>
    </xf>
    <xf numFmtId="3" fontId="0" fillId="0" borderId="0" xfId="0" applyNumberFormat="1"/>
    <xf numFmtId="3" fontId="2" fillId="0" borderId="34" xfId="0" applyNumberFormat="1" applyFont="1" applyBorder="1" applyAlignment="1">
      <alignment horizontal="center"/>
    </xf>
    <xf numFmtId="3" fontId="2" fillId="0" borderId="25" xfId="0" applyNumberFormat="1" applyFont="1" applyBorder="1" applyAlignment="1">
      <alignment horizontal="center"/>
    </xf>
    <xf numFmtId="3" fontId="2" fillId="0" borderId="35" xfId="0" applyNumberFormat="1" applyFont="1" applyBorder="1" applyAlignment="1">
      <alignment horizontal="center"/>
    </xf>
    <xf numFmtId="3" fontId="2" fillId="0" borderId="36" xfId="0" applyNumberFormat="1" applyFont="1" applyBorder="1" applyAlignment="1">
      <alignment horizontal="center"/>
    </xf>
    <xf numFmtId="3" fontId="2" fillId="0" borderId="4" xfId="0" applyNumberFormat="1" applyFont="1" applyBorder="1" applyAlignment="1">
      <alignment horizontal="center"/>
    </xf>
    <xf numFmtId="3" fontId="0" fillId="0" borderId="37" xfId="0" applyNumberFormat="1" applyBorder="1"/>
    <xf numFmtId="3" fontId="0" fillId="0" borderId="6" xfId="0" applyNumberFormat="1" applyBorder="1" applyAlignment="1">
      <alignment horizontal="center"/>
    </xf>
    <xf numFmtId="3" fontId="0" fillId="0" borderId="7" xfId="0" applyNumberFormat="1" applyBorder="1" applyAlignment="1">
      <alignment horizontal="center"/>
    </xf>
    <xf numFmtId="3" fontId="0" fillId="0" borderId="8" xfId="0" applyNumberFormat="1" applyBorder="1" applyAlignment="1">
      <alignment horizontal="center"/>
    </xf>
    <xf numFmtId="3" fontId="0" fillId="0" borderId="33" xfId="0" applyNumberFormat="1" applyBorder="1" applyAlignment="1">
      <alignment horizontal="center"/>
    </xf>
    <xf numFmtId="3" fontId="0" fillId="0" borderId="38" xfId="0" applyNumberFormat="1" applyBorder="1"/>
    <xf numFmtId="3" fontId="0" fillId="0" borderId="40" xfId="0" applyNumberFormat="1" applyBorder="1"/>
    <xf numFmtId="3" fontId="0" fillId="0" borderId="11" xfId="0" applyNumberFormat="1" applyBorder="1" applyAlignment="1">
      <alignment horizontal="center"/>
    </xf>
    <xf numFmtId="3" fontId="0" fillId="0" borderId="12" xfId="0" applyNumberFormat="1" applyBorder="1" applyAlignment="1">
      <alignment horizontal="center"/>
    </xf>
    <xf numFmtId="3" fontId="0" fillId="0" borderId="13" xfId="0" applyNumberFormat="1" applyBorder="1" applyAlignment="1">
      <alignment horizontal="center"/>
    </xf>
    <xf numFmtId="3" fontId="0" fillId="0" borderId="41" xfId="0" applyNumberFormat="1" applyBorder="1" applyAlignment="1">
      <alignment horizontal="center"/>
    </xf>
    <xf numFmtId="166" fontId="0" fillId="0" borderId="0" xfId="1" applyNumberFormat="1" applyFont="1"/>
    <xf numFmtId="1" fontId="0" fillId="0" borderId="0" xfId="0" applyNumberFormat="1"/>
    <xf numFmtId="167" fontId="0" fillId="0" borderId="0" xfId="1" applyNumberFormat="1" applyFont="1"/>
    <xf numFmtId="168" fontId="0" fillId="0" borderId="0" xfId="1" applyNumberFormat="1" applyFont="1"/>
    <xf numFmtId="168" fontId="0" fillId="0" borderId="0" xfId="1" applyNumberFormat="1" applyFont="1" applyAlignment="1">
      <alignment horizontal="right"/>
    </xf>
    <xf numFmtId="0" fontId="0" fillId="0" borderId="42" xfId="0" applyBorder="1" applyAlignment="1">
      <alignment horizontal="right"/>
    </xf>
    <xf numFmtId="168" fontId="0" fillId="0" borderId="20" xfId="1" applyNumberFormat="1" applyFont="1" applyBorder="1"/>
    <xf numFmtId="168" fontId="0" fillId="0" borderId="43" xfId="1" applyNumberFormat="1" applyFont="1" applyBorder="1"/>
    <xf numFmtId="0" fontId="0" fillId="0" borderId="24" xfId="0" applyBorder="1" applyAlignment="1">
      <alignment horizontal="right"/>
    </xf>
    <xf numFmtId="168" fontId="0" fillId="0" borderId="0" xfId="1" applyNumberFormat="1" applyFont="1" applyBorder="1"/>
    <xf numFmtId="168" fontId="0" fillId="0" borderId="26" xfId="1" applyNumberFormat="1" applyFont="1" applyBorder="1"/>
    <xf numFmtId="0" fontId="0" fillId="0" borderId="44" xfId="0" applyBorder="1" applyAlignment="1">
      <alignment horizontal="right"/>
    </xf>
    <xf numFmtId="168" fontId="0" fillId="0" borderId="30" xfId="1" applyNumberFormat="1" applyFont="1" applyBorder="1"/>
    <xf numFmtId="0" fontId="0" fillId="3" borderId="2" xfId="0" applyFill="1" applyBorder="1" applyAlignment="1">
      <alignment horizontal="left"/>
    </xf>
    <xf numFmtId="168" fontId="0" fillId="3" borderId="45" xfId="1" applyNumberFormat="1" applyFont="1" applyFill="1" applyBorder="1"/>
    <xf numFmtId="168" fontId="0" fillId="3" borderId="46" xfId="1" applyNumberFormat="1" applyFont="1" applyFill="1" applyBorder="1"/>
    <xf numFmtId="167" fontId="0" fillId="0" borderId="0" xfId="1" applyNumberFormat="1" applyFont="1" applyBorder="1"/>
    <xf numFmtId="166" fontId="0" fillId="0" borderId="26" xfId="1" applyNumberFormat="1" applyFont="1" applyBorder="1"/>
    <xf numFmtId="167" fontId="0" fillId="0" borderId="26" xfId="1" applyNumberFormat="1" applyFont="1" applyBorder="1"/>
    <xf numFmtId="3" fontId="0" fillId="0" borderId="9" xfId="0" applyNumberForma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3" fontId="0" fillId="0" borderId="10" xfId="0" applyNumberFormat="1" applyBorder="1" applyAlignment="1">
      <alignment horizontal="center"/>
    </xf>
    <xf numFmtId="3" fontId="0" fillId="0" borderId="39" xfId="0" applyNumberFormat="1" applyBorder="1" applyAlignment="1">
      <alignment horizontal="center"/>
    </xf>
    <xf numFmtId="0" fontId="2" fillId="0" borderId="1" xfId="0" applyFont="1" applyBorder="1" applyAlignment="1">
      <alignment horizontal="center"/>
    </xf>
    <xf numFmtId="169" fontId="0" fillId="0" borderId="42" xfId="1" applyNumberFormat="1" applyFont="1" applyBorder="1"/>
    <xf numFmtId="168" fontId="0" fillId="0" borderId="20" xfId="1" applyNumberFormat="1" applyFont="1" applyBorder="1" applyAlignment="1">
      <alignment horizontal="right"/>
    </xf>
    <xf numFmtId="0" fontId="0" fillId="0" borderId="43" xfId="0" applyBorder="1"/>
    <xf numFmtId="168" fontId="0" fillId="0" borderId="24" xfId="1" applyNumberFormat="1" applyFont="1" applyBorder="1"/>
    <xf numFmtId="168" fontId="0" fillId="0" borderId="0" xfId="1" applyNumberFormat="1" applyFont="1" applyBorder="1" applyAlignment="1">
      <alignment horizontal="right"/>
    </xf>
    <xf numFmtId="0" fontId="0" fillId="0" borderId="47" xfId="0" applyBorder="1"/>
    <xf numFmtId="168" fontId="0" fillId="0" borderId="45" xfId="1" applyNumberFormat="1" applyFont="1" applyBorder="1" applyAlignment="1">
      <alignment horizontal="right"/>
    </xf>
    <xf numFmtId="0" fontId="0" fillId="0" borderId="46" xfId="0" applyBorder="1"/>
    <xf numFmtId="0" fontId="0" fillId="0" borderId="1" xfId="0" applyBorder="1" applyAlignment="1">
      <alignment horizontal="center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3" fontId="2" fillId="0" borderId="31" xfId="0" applyNumberFormat="1" applyFont="1" applyBorder="1" applyAlignment="1">
      <alignment horizontal="center"/>
    </xf>
    <xf numFmtId="3" fontId="2" fillId="0" borderId="32" xfId="0" applyNumberFormat="1" applyFont="1" applyBorder="1" applyAlignment="1">
      <alignment horizontal="center"/>
    </xf>
    <xf numFmtId="3" fontId="2" fillId="0" borderId="33" xfId="0" applyNumberFormat="1" applyFont="1" applyBorder="1" applyAlignment="1">
      <alignment horizontal="center"/>
    </xf>
    <xf numFmtId="3" fontId="0" fillId="0" borderId="6" xfId="0" applyNumberFormat="1" applyBorder="1" applyAlignment="1">
      <alignment horizontal="center" vertical="center" wrapText="1"/>
    </xf>
    <xf numFmtId="3" fontId="0" fillId="0" borderId="9" xfId="0" applyNumberFormat="1" applyBorder="1" applyAlignment="1">
      <alignment horizontal="center" vertical="center" wrapText="1"/>
    </xf>
    <xf numFmtId="3" fontId="0" fillId="0" borderId="11" xfId="0" applyNumberFormat="1" applyBorder="1" applyAlignment="1">
      <alignment horizontal="center" vertical="center" wrapText="1"/>
    </xf>
    <xf numFmtId="3" fontId="2" fillId="0" borderId="5" xfId="0" applyNumberFormat="1" applyFont="1" applyBorder="1"/>
    <xf numFmtId="3" fontId="2" fillId="0" borderId="29" xfId="0" applyNumberFormat="1" applyFont="1" applyBorder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C348CC-EE7B-402F-862B-C730AEE98D1F}">
  <dimension ref="B1:I42"/>
  <sheetViews>
    <sheetView tabSelected="1" topLeftCell="A9" workbookViewId="0">
      <selection activeCell="H27" sqref="H27"/>
    </sheetView>
  </sheetViews>
  <sheetFormatPr defaultRowHeight="14.4" x14ac:dyDescent="0.3"/>
  <cols>
    <col min="2" max="2" width="10.33203125" customWidth="1"/>
    <col min="3" max="3" width="38.109375" bestFit="1" customWidth="1"/>
    <col min="4" max="8" width="11" customWidth="1"/>
    <col min="9" max="9" width="9.33203125" customWidth="1"/>
    <col min="10" max="10" width="27.6640625" customWidth="1"/>
  </cols>
  <sheetData>
    <row r="1" spans="2:9" x14ac:dyDescent="0.3">
      <c r="D1" s="97" t="s">
        <v>33</v>
      </c>
      <c r="E1" s="97"/>
      <c r="F1" s="97" t="s">
        <v>32</v>
      </c>
      <c r="G1" s="97"/>
      <c r="H1" s="97"/>
      <c r="I1" s="2" t="s">
        <v>31</v>
      </c>
    </row>
    <row r="2" spans="2:9" s="5" customFormat="1" ht="28.8" x14ac:dyDescent="0.3">
      <c r="D2" s="6" t="s">
        <v>30</v>
      </c>
      <c r="E2" s="6" t="s">
        <v>29</v>
      </c>
      <c r="F2" s="6" t="s">
        <v>30</v>
      </c>
      <c r="G2" s="6" t="s">
        <v>29</v>
      </c>
      <c r="H2" s="6" t="s">
        <v>28</v>
      </c>
      <c r="I2"/>
    </row>
    <row r="3" spans="2:9" x14ac:dyDescent="0.3">
      <c r="C3" s="2" t="s">
        <v>27</v>
      </c>
      <c r="D3" s="2">
        <v>100</v>
      </c>
      <c r="E3" s="2">
        <v>150</v>
      </c>
      <c r="F3" s="2">
        <v>50</v>
      </c>
      <c r="G3" s="2">
        <v>25</v>
      </c>
      <c r="H3" s="2">
        <v>100</v>
      </c>
    </row>
    <row r="4" spans="2:9" ht="15" thickBot="1" x14ac:dyDescent="0.35"/>
    <row r="5" spans="2:9" ht="15" thickBot="1" x14ac:dyDescent="0.35">
      <c r="B5" s="98" t="s">
        <v>26</v>
      </c>
      <c r="C5" s="24"/>
      <c r="D5" s="25" t="s">
        <v>15</v>
      </c>
      <c r="E5" s="25" t="s">
        <v>15</v>
      </c>
      <c r="F5" s="25" t="s">
        <v>15</v>
      </c>
      <c r="G5" s="25" t="s">
        <v>15</v>
      </c>
      <c r="H5" s="26" t="s">
        <v>15</v>
      </c>
    </row>
    <row r="6" spans="2:9" x14ac:dyDescent="0.3">
      <c r="B6" s="99"/>
      <c r="C6" s="21" t="s">
        <v>106</v>
      </c>
      <c r="D6" s="10">
        <v>0.5</v>
      </c>
      <c r="E6" s="10">
        <v>1</v>
      </c>
      <c r="F6" s="10">
        <v>1</v>
      </c>
      <c r="G6" s="10">
        <v>0.5</v>
      </c>
      <c r="H6" s="11">
        <v>1</v>
      </c>
    </row>
    <row r="7" spans="2:9" x14ac:dyDescent="0.3">
      <c r="B7" s="99"/>
      <c r="C7" s="7" t="s">
        <v>107</v>
      </c>
      <c r="D7" s="2">
        <v>5</v>
      </c>
      <c r="E7" s="2">
        <v>6</v>
      </c>
      <c r="F7" s="2">
        <v>5.5</v>
      </c>
      <c r="G7" s="2">
        <v>8</v>
      </c>
      <c r="H7" s="13">
        <v>6</v>
      </c>
    </row>
    <row r="8" spans="2:9" ht="15" thickBot="1" x14ac:dyDescent="0.35">
      <c r="B8" s="99"/>
      <c r="C8" s="22" t="s">
        <v>108</v>
      </c>
      <c r="D8" s="15">
        <v>0.5</v>
      </c>
      <c r="E8" s="15">
        <v>0.5</v>
      </c>
      <c r="F8" s="15">
        <v>0.5</v>
      </c>
      <c r="G8" s="15">
        <v>0.5</v>
      </c>
      <c r="H8" s="16">
        <v>0.5</v>
      </c>
    </row>
    <row r="9" spans="2:9" x14ac:dyDescent="0.3">
      <c r="B9" s="99"/>
      <c r="C9" s="21" t="s">
        <v>25</v>
      </c>
      <c r="D9" s="10">
        <f>+D6*D$3</f>
        <v>50</v>
      </c>
      <c r="E9" s="10">
        <f t="shared" ref="E9:H9" si="0">+E6*E$3</f>
        <v>150</v>
      </c>
      <c r="F9" s="10">
        <f t="shared" si="0"/>
        <v>50</v>
      </c>
      <c r="G9" s="10">
        <f t="shared" si="0"/>
        <v>12.5</v>
      </c>
      <c r="H9" s="11">
        <f t="shared" si="0"/>
        <v>100</v>
      </c>
    </row>
    <row r="10" spans="2:9" x14ac:dyDescent="0.3">
      <c r="B10" s="99"/>
      <c r="C10" s="7" t="s">
        <v>24</v>
      </c>
      <c r="D10" s="2">
        <f t="shared" ref="D10:H10" si="1">+D7*D$3</f>
        <v>500</v>
      </c>
      <c r="E10" s="2">
        <f t="shared" si="1"/>
        <v>900</v>
      </c>
      <c r="F10" s="2">
        <f t="shared" si="1"/>
        <v>275</v>
      </c>
      <c r="G10" s="2">
        <f t="shared" si="1"/>
        <v>200</v>
      </c>
      <c r="H10" s="13">
        <f t="shared" si="1"/>
        <v>600</v>
      </c>
    </row>
    <row r="11" spans="2:9" ht="15" thickBot="1" x14ac:dyDescent="0.35">
      <c r="B11" s="99"/>
      <c r="C11" s="22" t="s">
        <v>23</v>
      </c>
      <c r="D11" s="15">
        <f t="shared" ref="D11:H11" si="2">+D8*D$3</f>
        <v>50</v>
      </c>
      <c r="E11" s="15">
        <f t="shared" si="2"/>
        <v>75</v>
      </c>
      <c r="F11" s="15">
        <f t="shared" si="2"/>
        <v>25</v>
      </c>
      <c r="G11" s="15">
        <f t="shared" si="2"/>
        <v>12.5</v>
      </c>
      <c r="H11" s="16">
        <f t="shared" si="2"/>
        <v>50</v>
      </c>
    </row>
    <row r="12" spans="2:9" x14ac:dyDescent="0.3">
      <c r="B12" s="99"/>
      <c r="C12" s="23" t="s">
        <v>22</v>
      </c>
      <c r="D12" s="17">
        <f>+SUM(D9:D11)</f>
        <v>600</v>
      </c>
      <c r="E12" s="17">
        <f t="shared" ref="E12:H12" si="3">+SUM(E9:E11)</f>
        <v>1125</v>
      </c>
      <c r="F12" s="17">
        <f t="shared" si="3"/>
        <v>350</v>
      </c>
      <c r="G12" s="17">
        <f t="shared" si="3"/>
        <v>225</v>
      </c>
      <c r="H12" s="17">
        <f t="shared" si="3"/>
        <v>750</v>
      </c>
    </row>
    <row r="13" spans="2:9" x14ac:dyDescent="0.3">
      <c r="B13" s="99"/>
      <c r="C13" s="33" t="s">
        <v>21</v>
      </c>
      <c r="D13" s="18">
        <v>720</v>
      </c>
      <c r="E13" s="18">
        <v>720</v>
      </c>
      <c r="F13" s="18">
        <v>720</v>
      </c>
      <c r="G13" s="18">
        <v>720</v>
      </c>
      <c r="H13" s="27">
        <v>720</v>
      </c>
    </row>
    <row r="14" spans="2:9" x14ac:dyDescent="0.3">
      <c r="B14" s="99"/>
      <c r="C14" s="34"/>
      <c r="D14" s="32">
        <f>+D12/D13</f>
        <v>0.83333333333333337</v>
      </c>
      <c r="E14" s="20">
        <f t="shared" ref="E14:H14" si="4">+E12/E13</f>
        <v>1.5625</v>
      </c>
      <c r="F14" s="19">
        <f t="shared" si="4"/>
        <v>0.4861111111111111</v>
      </c>
      <c r="G14" s="19">
        <f t="shared" si="4"/>
        <v>0.3125</v>
      </c>
      <c r="H14" s="28">
        <f t="shared" si="4"/>
        <v>1.0416666666666667</v>
      </c>
    </row>
    <row r="15" spans="2:9" ht="15" thickBot="1" x14ac:dyDescent="0.35">
      <c r="B15" s="99"/>
      <c r="H15" s="35"/>
    </row>
    <row r="16" spans="2:9" x14ac:dyDescent="0.3">
      <c r="B16" s="99"/>
      <c r="C16" s="9" t="s">
        <v>109</v>
      </c>
      <c r="D16" s="10">
        <v>1</v>
      </c>
      <c r="E16" s="10">
        <v>2</v>
      </c>
      <c r="F16" s="10">
        <v>1</v>
      </c>
      <c r="G16" s="10">
        <v>1</v>
      </c>
      <c r="H16" s="11">
        <v>1</v>
      </c>
    </row>
    <row r="17" spans="2:9" x14ac:dyDescent="0.3">
      <c r="B17" s="99"/>
      <c r="C17" s="12" t="s">
        <v>110</v>
      </c>
      <c r="D17" s="2">
        <v>3</v>
      </c>
      <c r="E17" s="2">
        <v>4</v>
      </c>
      <c r="F17" s="2">
        <v>2</v>
      </c>
      <c r="G17" s="2">
        <v>3</v>
      </c>
      <c r="H17" s="13">
        <v>3</v>
      </c>
    </row>
    <row r="18" spans="2:9" ht="15" thickBot="1" x14ac:dyDescent="0.35">
      <c r="B18" s="99"/>
      <c r="C18" s="14" t="s">
        <v>111</v>
      </c>
      <c r="D18" s="15">
        <v>0.5</v>
      </c>
      <c r="E18" s="15">
        <v>2</v>
      </c>
      <c r="F18" s="15">
        <v>1</v>
      </c>
      <c r="G18" s="15">
        <v>0.5</v>
      </c>
      <c r="H18" s="16">
        <v>0.5</v>
      </c>
    </row>
    <row r="19" spans="2:9" x14ac:dyDescent="0.3">
      <c r="B19" s="99"/>
      <c r="C19" s="9" t="s">
        <v>20</v>
      </c>
      <c r="D19" s="10">
        <f>+D9*D16</f>
        <v>50</v>
      </c>
      <c r="E19" s="10">
        <f t="shared" ref="E19:H19" si="5">+E9*E16</f>
        <v>300</v>
      </c>
      <c r="F19" s="10">
        <f t="shared" si="5"/>
        <v>50</v>
      </c>
      <c r="G19" s="10">
        <f t="shared" si="5"/>
        <v>12.5</v>
      </c>
      <c r="H19" s="11">
        <f t="shared" si="5"/>
        <v>100</v>
      </c>
    </row>
    <row r="20" spans="2:9" x14ac:dyDescent="0.3">
      <c r="B20" s="99"/>
      <c r="C20" s="12" t="s">
        <v>19</v>
      </c>
      <c r="D20" s="4">
        <f t="shared" ref="D20:H20" si="6">+D10*D17</f>
        <v>1500</v>
      </c>
      <c r="E20" s="4">
        <f t="shared" si="6"/>
        <v>3600</v>
      </c>
      <c r="F20" s="2">
        <f t="shared" si="6"/>
        <v>550</v>
      </c>
      <c r="G20" s="2">
        <f t="shared" si="6"/>
        <v>600</v>
      </c>
      <c r="H20" s="29">
        <f t="shared" si="6"/>
        <v>1800</v>
      </c>
    </row>
    <row r="21" spans="2:9" ht="15" thickBot="1" x14ac:dyDescent="0.35">
      <c r="B21" s="99"/>
      <c r="C21" s="14" t="s">
        <v>18</v>
      </c>
      <c r="D21" s="15">
        <f t="shared" ref="D21:H21" si="7">+D11*D18</f>
        <v>25</v>
      </c>
      <c r="E21" s="15">
        <f t="shared" si="7"/>
        <v>150</v>
      </c>
      <c r="F21" s="15">
        <f t="shared" si="7"/>
        <v>25</v>
      </c>
      <c r="G21" s="15">
        <f t="shared" si="7"/>
        <v>6.25</v>
      </c>
      <c r="H21" s="16">
        <f t="shared" si="7"/>
        <v>25</v>
      </c>
    </row>
    <row r="22" spans="2:9" ht="15" thickBot="1" x14ac:dyDescent="0.35">
      <c r="B22" s="99"/>
      <c r="C22" s="36" t="s">
        <v>17</v>
      </c>
      <c r="D22" s="108">
        <f>+SUM(D19:D21)</f>
        <v>1575</v>
      </c>
      <c r="E22" s="108">
        <f t="shared" ref="E22" si="8">+SUM(E19:E21)</f>
        <v>4050</v>
      </c>
      <c r="F22" s="108">
        <f t="shared" ref="F22" si="9">+SUM(F19:F21)</f>
        <v>625</v>
      </c>
      <c r="G22" s="108">
        <f t="shared" ref="G22" si="10">+SUM(G19:G21)</f>
        <v>618.75</v>
      </c>
      <c r="H22" s="108">
        <f t="shared" ref="H22" si="11">+SUM(H19:H21)</f>
        <v>1925</v>
      </c>
      <c r="I22" s="109">
        <f>+SUM(D22:H22)</f>
        <v>8793.75</v>
      </c>
    </row>
    <row r="23" spans="2:9" ht="15" thickBot="1" x14ac:dyDescent="0.35">
      <c r="B23" s="100"/>
      <c r="C23" s="36" t="s">
        <v>54</v>
      </c>
      <c r="D23" s="47">
        <f>+D22*'manodopera diretta e costo h'!$F$25</f>
        <v>38263.229308005422</v>
      </c>
      <c r="E23" s="47">
        <f>+E22*'manodopera diretta e costo h'!$F$25</f>
        <v>98391.161077728233</v>
      </c>
      <c r="F23" s="47">
        <f>+F22*'manodopera diretta e costo h'!$F$25</f>
        <v>15183.821153970408</v>
      </c>
      <c r="G23" s="47">
        <f>+G22*'manodopera diretta e costo h'!$F$25</f>
        <v>15031.982942430703</v>
      </c>
      <c r="H23" s="47">
        <f>+H22*'manodopera diretta e costo h'!$F$25</f>
        <v>46766.169154228854</v>
      </c>
    </row>
    <row r="24" spans="2:9" x14ac:dyDescent="0.3">
      <c r="B24" s="98" t="s">
        <v>16</v>
      </c>
      <c r="C24" s="9" t="s">
        <v>14</v>
      </c>
      <c r="D24" s="10">
        <v>0.5</v>
      </c>
      <c r="E24" s="10">
        <v>1</v>
      </c>
      <c r="F24" s="10">
        <v>1</v>
      </c>
      <c r="G24" s="10">
        <v>0.5</v>
      </c>
      <c r="H24" s="11">
        <v>1</v>
      </c>
    </row>
    <row r="25" spans="2:9" x14ac:dyDescent="0.3">
      <c r="B25" s="99"/>
      <c r="C25" s="12" t="s">
        <v>13</v>
      </c>
      <c r="D25" s="2">
        <v>5</v>
      </c>
      <c r="E25" s="2">
        <v>6</v>
      </c>
      <c r="F25" s="2">
        <v>5.5</v>
      </c>
      <c r="G25" s="2">
        <v>8</v>
      </c>
      <c r="H25" s="13">
        <v>6</v>
      </c>
    </row>
    <row r="26" spans="2:9" ht="15" thickBot="1" x14ac:dyDescent="0.35">
      <c r="B26" s="99"/>
      <c r="C26" s="14" t="s">
        <v>12</v>
      </c>
      <c r="D26" s="15">
        <v>0.5</v>
      </c>
      <c r="E26" s="15">
        <v>0.5</v>
      </c>
      <c r="F26" s="15">
        <v>0.5</v>
      </c>
      <c r="G26" s="15">
        <v>0.5</v>
      </c>
      <c r="H26" s="16">
        <v>0.5</v>
      </c>
    </row>
    <row r="27" spans="2:9" x14ac:dyDescent="0.3">
      <c r="B27" s="99"/>
      <c r="C27" s="30" t="s">
        <v>11</v>
      </c>
      <c r="D27" s="8">
        <v>50</v>
      </c>
      <c r="E27" s="8">
        <v>150</v>
      </c>
      <c r="F27" s="8">
        <v>50</v>
      </c>
      <c r="G27" s="8">
        <v>12.5</v>
      </c>
      <c r="H27" s="31">
        <v>100</v>
      </c>
    </row>
    <row r="28" spans="2:9" x14ac:dyDescent="0.3">
      <c r="B28" s="99"/>
      <c r="C28" s="7" t="s">
        <v>10</v>
      </c>
      <c r="D28" s="2">
        <v>500</v>
      </c>
      <c r="E28" s="2">
        <v>900</v>
      </c>
      <c r="F28" s="2">
        <v>275</v>
      </c>
      <c r="G28" s="2">
        <v>200</v>
      </c>
      <c r="H28" s="13">
        <v>600</v>
      </c>
    </row>
    <row r="29" spans="2:9" ht="15" thickBot="1" x14ac:dyDescent="0.35">
      <c r="B29" s="100"/>
      <c r="C29" s="22" t="s">
        <v>9</v>
      </c>
      <c r="D29" s="15">
        <v>50</v>
      </c>
      <c r="E29" s="15">
        <v>75</v>
      </c>
      <c r="F29" s="15">
        <v>25</v>
      </c>
      <c r="G29" s="15">
        <v>12.5</v>
      </c>
      <c r="H29" s="16">
        <v>50</v>
      </c>
    </row>
    <row r="30" spans="2:9" x14ac:dyDescent="0.3">
      <c r="I30" s="1" t="s">
        <v>35</v>
      </c>
    </row>
    <row r="31" spans="2:9" x14ac:dyDescent="0.3">
      <c r="C31" t="s">
        <v>95</v>
      </c>
      <c r="D31" s="3" t="s">
        <v>55</v>
      </c>
      <c r="E31" s="3" t="s">
        <v>55</v>
      </c>
      <c r="F31" s="3" t="s">
        <v>55</v>
      </c>
      <c r="G31" s="3" t="s">
        <v>55</v>
      </c>
      <c r="H31" s="3" t="s">
        <v>55</v>
      </c>
      <c r="I31" s="46" t="s">
        <v>98</v>
      </c>
    </row>
    <row r="32" spans="2:9" x14ac:dyDescent="0.3">
      <c r="C32" t="s">
        <v>103</v>
      </c>
      <c r="D32" s="3" t="s">
        <v>55</v>
      </c>
      <c r="E32" s="3" t="s">
        <v>55</v>
      </c>
      <c r="F32" s="3" t="s">
        <v>55</v>
      </c>
      <c r="G32" s="3" t="s">
        <v>55</v>
      </c>
      <c r="H32" s="3" t="s">
        <v>55</v>
      </c>
      <c r="I32" s="46" t="s">
        <v>99</v>
      </c>
    </row>
    <row r="33" spans="2:9" x14ac:dyDescent="0.3">
      <c r="C33" s="34" t="s">
        <v>96</v>
      </c>
      <c r="D33" s="88" t="s">
        <v>97</v>
      </c>
      <c r="E33" s="88" t="s">
        <v>97</v>
      </c>
      <c r="F33" s="88" t="s">
        <v>97</v>
      </c>
      <c r="G33" s="88" t="s">
        <v>97</v>
      </c>
      <c r="H33" s="88" t="s">
        <v>97</v>
      </c>
      <c r="I33" s="1"/>
    </row>
    <row r="34" spans="2:9" ht="15" thickBot="1" x14ac:dyDescent="0.35">
      <c r="I34" s="1"/>
    </row>
    <row r="35" spans="2:9" x14ac:dyDescent="0.3">
      <c r="B35" s="98" t="s">
        <v>34</v>
      </c>
      <c r="C35" s="7" t="s">
        <v>8</v>
      </c>
      <c r="D35" s="97" t="s">
        <v>7</v>
      </c>
      <c r="E35" s="97"/>
      <c r="F35" s="97"/>
      <c r="G35" s="97"/>
      <c r="H35" s="97"/>
      <c r="I35" s="3" t="s">
        <v>55</v>
      </c>
    </row>
    <row r="36" spans="2:9" x14ac:dyDescent="0.3">
      <c r="B36" s="99"/>
      <c r="C36" s="7" t="s">
        <v>6</v>
      </c>
      <c r="D36" s="97" t="s">
        <v>5</v>
      </c>
      <c r="E36" s="97"/>
      <c r="F36" s="97"/>
      <c r="G36" s="97"/>
      <c r="H36" s="97"/>
      <c r="I36" s="3" t="s">
        <v>55</v>
      </c>
    </row>
    <row r="37" spans="2:9" x14ac:dyDescent="0.3">
      <c r="B37" s="99"/>
      <c r="C37" s="7" t="s">
        <v>4</v>
      </c>
      <c r="D37" s="97" t="s">
        <v>3</v>
      </c>
      <c r="E37" s="97"/>
      <c r="F37" s="97"/>
      <c r="G37" s="97"/>
      <c r="H37" s="97"/>
      <c r="I37" s="3" t="s">
        <v>55</v>
      </c>
    </row>
    <row r="38" spans="2:9" x14ac:dyDescent="0.3">
      <c r="B38" s="99"/>
      <c r="C38" s="7" t="s">
        <v>2</v>
      </c>
      <c r="D38" s="97" t="s">
        <v>1</v>
      </c>
      <c r="E38" s="97"/>
      <c r="F38" s="97"/>
      <c r="G38" s="97"/>
      <c r="H38" s="97"/>
      <c r="I38" s="3" t="s">
        <v>55</v>
      </c>
    </row>
    <row r="39" spans="2:9" ht="15" thickBot="1" x14ac:dyDescent="0.35">
      <c r="B39" s="100"/>
      <c r="C39" s="7" t="s">
        <v>0</v>
      </c>
      <c r="D39" s="97"/>
      <c r="E39" s="97"/>
      <c r="F39" s="97"/>
      <c r="G39" s="97"/>
      <c r="H39" s="97"/>
      <c r="I39" s="3" t="s">
        <v>55</v>
      </c>
    </row>
    <row r="40" spans="2:9" x14ac:dyDescent="0.3">
      <c r="C40" s="34" t="s">
        <v>100</v>
      </c>
      <c r="D40" s="88" t="s">
        <v>97</v>
      </c>
      <c r="E40" s="88" t="s">
        <v>97</v>
      </c>
      <c r="F40" s="88" t="s">
        <v>97</v>
      </c>
      <c r="G40" s="88" t="s">
        <v>97</v>
      </c>
      <c r="H40" s="88" t="s">
        <v>97</v>
      </c>
      <c r="I40" s="88" t="s">
        <v>97</v>
      </c>
    </row>
    <row r="42" spans="2:9" x14ac:dyDescent="0.3">
      <c r="C42" s="34" t="s">
        <v>101</v>
      </c>
      <c r="D42" s="101" t="s">
        <v>102</v>
      </c>
      <c r="E42" s="101"/>
      <c r="F42" s="101"/>
      <c r="G42" s="101"/>
      <c r="H42" s="101"/>
    </row>
  </sheetData>
  <mergeCells count="11">
    <mergeCell ref="D42:H42"/>
    <mergeCell ref="D35:H35"/>
    <mergeCell ref="D36:H36"/>
    <mergeCell ref="D37:H37"/>
    <mergeCell ref="D38:H38"/>
    <mergeCell ref="D39:H39"/>
    <mergeCell ref="D1:E1"/>
    <mergeCell ref="F1:H1"/>
    <mergeCell ref="B24:B29"/>
    <mergeCell ref="B35:B39"/>
    <mergeCell ref="B5:B2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69957C-7981-433E-83EE-EF4852AACDFB}">
  <dimension ref="E7:H25"/>
  <sheetViews>
    <sheetView topLeftCell="A5" workbookViewId="0">
      <selection activeCell="B31" sqref="B31"/>
    </sheetView>
  </sheetViews>
  <sheetFormatPr defaultRowHeight="14.4" x14ac:dyDescent="0.3"/>
  <cols>
    <col min="6" max="6" width="10.5546875" bestFit="1" customWidth="1"/>
  </cols>
  <sheetData>
    <row r="7" spans="5:8" x14ac:dyDescent="0.3">
      <c r="E7" s="37" t="s">
        <v>36</v>
      </c>
      <c r="F7" s="38">
        <v>365</v>
      </c>
    </row>
    <row r="8" spans="5:8" x14ac:dyDescent="0.3">
      <c r="E8" s="37" t="s">
        <v>37</v>
      </c>
      <c r="F8" s="38">
        <f>-52*2</f>
        <v>-104</v>
      </c>
    </row>
    <row r="9" spans="5:8" x14ac:dyDescent="0.3">
      <c r="E9" s="39" t="s">
        <v>39</v>
      </c>
      <c r="F9" s="40">
        <v>-15</v>
      </c>
    </row>
    <row r="10" spans="5:8" x14ac:dyDescent="0.3">
      <c r="E10" s="37" t="s">
        <v>38</v>
      </c>
      <c r="F10" s="38">
        <f>+SUM(F7:F9)</f>
        <v>246</v>
      </c>
    </row>
    <row r="11" spans="5:8" x14ac:dyDescent="0.3">
      <c r="E11" s="37" t="s">
        <v>40</v>
      </c>
      <c r="F11" s="38">
        <v>-25</v>
      </c>
    </row>
    <row r="12" spans="5:8" x14ac:dyDescent="0.3">
      <c r="E12" s="39" t="s">
        <v>41</v>
      </c>
      <c r="F12" s="40">
        <f>-F10*G12</f>
        <v>-12.3</v>
      </c>
      <c r="G12" s="41">
        <v>0.05</v>
      </c>
      <c r="H12" t="s">
        <v>45</v>
      </c>
    </row>
    <row r="13" spans="5:8" x14ac:dyDescent="0.3">
      <c r="E13" s="37" t="s">
        <v>42</v>
      </c>
      <c r="F13" s="42">
        <f>+SUM(F10:F12)</f>
        <v>208.7</v>
      </c>
    </row>
    <row r="14" spans="5:8" x14ac:dyDescent="0.3">
      <c r="E14" s="39" t="s">
        <v>43</v>
      </c>
      <c r="F14" s="40">
        <v>8</v>
      </c>
    </row>
    <row r="15" spans="5:8" x14ac:dyDescent="0.3">
      <c r="E15" s="37" t="s">
        <v>44</v>
      </c>
      <c r="F15" s="38">
        <f>+F13*F14</f>
        <v>1669.6</v>
      </c>
    </row>
    <row r="16" spans="5:8" x14ac:dyDescent="0.3">
      <c r="E16" s="37" t="s">
        <v>51</v>
      </c>
      <c r="F16" s="43">
        <f>-F15*G16</f>
        <v>-83.48</v>
      </c>
      <c r="G16" s="41">
        <v>0.05</v>
      </c>
      <c r="H16" t="s">
        <v>53</v>
      </c>
    </row>
    <row r="17" spans="5:7" x14ac:dyDescent="0.3">
      <c r="E17" s="37" t="s">
        <v>46</v>
      </c>
      <c r="F17" s="44">
        <f>+F15+F16</f>
        <v>1586.12</v>
      </c>
    </row>
    <row r="18" spans="5:7" x14ac:dyDescent="0.3">
      <c r="E18" s="37"/>
      <c r="F18" s="44"/>
      <c r="G18" s="41"/>
    </row>
    <row r="19" spans="5:7" x14ac:dyDescent="0.3">
      <c r="E19" s="37" t="s">
        <v>112</v>
      </c>
      <c r="F19" s="44">
        <f>+esempio!I22</f>
        <v>8793.75</v>
      </c>
      <c r="G19" s="41"/>
    </row>
    <row r="20" spans="5:7" x14ac:dyDescent="0.3">
      <c r="E20" s="37" t="s">
        <v>113</v>
      </c>
      <c r="F20" s="44">
        <f>+F19*11</f>
        <v>96731.25</v>
      </c>
    </row>
    <row r="21" spans="5:7" x14ac:dyDescent="0.3">
      <c r="E21" s="37" t="s">
        <v>49</v>
      </c>
      <c r="F21" s="44">
        <f>+F20/F17</f>
        <v>60.986085542077525</v>
      </c>
      <c r="G21" s="46" t="s">
        <v>50</v>
      </c>
    </row>
    <row r="22" spans="5:7" x14ac:dyDescent="0.3">
      <c r="E22" s="37"/>
    </row>
    <row r="23" spans="5:7" x14ac:dyDescent="0.3">
      <c r="E23" s="37" t="s">
        <v>47</v>
      </c>
      <c r="F23" s="44">
        <v>2350000</v>
      </c>
    </row>
    <row r="24" spans="5:7" x14ac:dyDescent="0.3">
      <c r="E24" s="37"/>
      <c r="F24" s="44"/>
    </row>
    <row r="25" spans="5:7" x14ac:dyDescent="0.3">
      <c r="E25" s="37" t="s">
        <v>48</v>
      </c>
      <c r="F25" s="45">
        <f>+F23/F20</f>
        <v>24.294113846352651</v>
      </c>
      <c r="G25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0F86C5-B84D-4F70-A7E3-CA3C3994732C}">
  <dimension ref="B1:V32"/>
  <sheetViews>
    <sheetView topLeftCell="A3" zoomScale="130" zoomScaleNormal="130" workbookViewId="0">
      <selection activeCell="A7" sqref="A7"/>
    </sheetView>
  </sheetViews>
  <sheetFormatPr defaultRowHeight="14.4" x14ac:dyDescent="0.3"/>
  <cols>
    <col min="2" max="2" width="23.44140625" customWidth="1"/>
    <col min="3" max="3" width="9.33203125" bestFit="1" customWidth="1"/>
    <col min="4" max="15" width="6.88671875" customWidth="1"/>
    <col min="16" max="16" width="10.33203125" bestFit="1" customWidth="1"/>
    <col min="17" max="17" width="1.109375" customWidth="1"/>
    <col min="18" max="21" width="5.33203125" customWidth="1"/>
    <col min="22" max="22" width="6.33203125" customWidth="1"/>
  </cols>
  <sheetData>
    <row r="1" spans="2:22" x14ac:dyDescent="0.3">
      <c r="B1" s="48"/>
      <c r="C1" s="48"/>
      <c r="D1" s="102" t="s">
        <v>56</v>
      </c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4"/>
      <c r="R1" s="102" t="s">
        <v>57</v>
      </c>
      <c r="S1" s="103"/>
      <c r="T1" s="103"/>
      <c r="U1" s="103"/>
      <c r="V1" s="104"/>
    </row>
    <row r="2" spans="2:22" ht="15" thickBot="1" x14ac:dyDescent="0.35">
      <c r="B2" s="48"/>
      <c r="C2" s="48"/>
      <c r="D2" s="49" t="s">
        <v>58</v>
      </c>
      <c r="E2" s="50" t="s">
        <v>59</v>
      </c>
      <c r="F2" s="50" t="s">
        <v>60</v>
      </c>
      <c r="G2" s="50" t="s">
        <v>61</v>
      </c>
      <c r="H2" s="50" t="s">
        <v>62</v>
      </c>
      <c r="I2" s="50" t="s">
        <v>63</v>
      </c>
      <c r="J2" s="50" t="s">
        <v>64</v>
      </c>
      <c r="K2" s="50" t="s">
        <v>65</v>
      </c>
      <c r="L2" s="50" t="s">
        <v>66</v>
      </c>
      <c r="M2" s="50" t="s">
        <v>67</v>
      </c>
      <c r="N2" s="50" t="s">
        <v>68</v>
      </c>
      <c r="O2" s="51" t="s">
        <v>69</v>
      </c>
      <c r="P2" s="52" t="s">
        <v>31</v>
      </c>
      <c r="R2" s="49" t="s">
        <v>70</v>
      </c>
      <c r="S2" s="50" t="s">
        <v>71</v>
      </c>
      <c r="T2" s="53" t="s">
        <v>72</v>
      </c>
      <c r="U2" s="51" t="s">
        <v>73</v>
      </c>
      <c r="V2" s="52" t="s">
        <v>31</v>
      </c>
    </row>
    <row r="3" spans="2:22" x14ac:dyDescent="0.3">
      <c r="B3" s="105" t="s">
        <v>82</v>
      </c>
      <c r="C3" s="54" t="s">
        <v>80</v>
      </c>
      <c r="D3" s="55">
        <v>100</v>
      </c>
      <c r="E3" s="56">
        <f>+D3</f>
        <v>100</v>
      </c>
      <c r="F3" s="56">
        <v>110</v>
      </c>
      <c r="G3" s="56">
        <v>120</v>
      </c>
      <c r="H3" s="56">
        <v>150</v>
      </c>
      <c r="I3" s="56">
        <v>180</v>
      </c>
      <c r="J3" s="56">
        <v>250</v>
      </c>
      <c r="K3" s="56">
        <v>350</v>
      </c>
      <c r="L3" s="56">
        <v>200</v>
      </c>
      <c r="M3" s="56">
        <v>180</v>
      </c>
      <c r="N3" s="56">
        <v>110</v>
      </c>
      <c r="O3" s="57">
        <f t="shared" ref="O3" si="0">+N3</f>
        <v>110</v>
      </c>
      <c r="P3" s="57">
        <f>+SUM(D3:O3)</f>
        <v>1960</v>
      </c>
      <c r="R3" s="55">
        <v>320</v>
      </c>
      <c r="S3" s="56">
        <v>450</v>
      </c>
      <c r="T3" s="56">
        <v>900</v>
      </c>
      <c r="U3" s="57">
        <v>450</v>
      </c>
      <c r="V3" s="58">
        <f>+SUM(R3:U3)</f>
        <v>2120</v>
      </c>
    </row>
    <row r="4" spans="2:22" ht="15" thickBot="1" x14ac:dyDescent="0.35">
      <c r="B4" s="106"/>
      <c r="C4" s="59" t="s">
        <v>79</v>
      </c>
      <c r="D4" s="84">
        <v>2</v>
      </c>
      <c r="E4" s="85">
        <v>2</v>
      </c>
      <c r="F4" s="85">
        <v>2</v>
      </c>
      <c r="G4" s="85">
        <v>2</v>
      </c>
      <c r="H4" s="85">
        <v>2</v>
      </c>
      <c r="I4" s="85">
        <v>2</v>
      </c>
      <c r="J4" s="85">
        <v>2</v>
      </c>
      <c r="K4" s="85">
        <v>2</v>
      </c>
      <c r="L4" s="85">
        <v>3</v>
      </c>
      <c r="M4" s="85">
        <v>3</v>
      </c>
      <c r="N4" s="85">
        <v>3</v>
      </c>
      <c r="O4" s="86">
        <v>3</v>
      </c>
      <c r="P4" s="86">
        <f>+SUM(D4:O4)</f>
        <v>28</v>
      </c>
      <c r="Q4" s="48"/>
      <c r="R4" s="84">
        <v>12</v>
      </c>
      <c r="S4" s="85">
        <v>12</v>
      </c>
      <c r="T4" s="85">
        <v>16</v>
      </c>
      <c r="U4" s="86">
        <v>16</v>
      </c>
      <c r="V4" s="87">
        <f>+SUM(R4:U4)</f>
        <v>56</v>
      </c>
    </row>
    <row r="5" spans="2:22" ht="15" thickBot="1" x14ac:dyDescent="0.35">
      <c r="B5" s="107"/>
      <c r="C5" s="60" t="s">
        <v>81</v>
      </c>
      <c r="D5" s="61">
        <f>+D3+D4</f>
        <v>102</v>
      </c>
      <c r="E5" s="62">
        <f t="shared" ref="E5:O5" si="1">+E3+E4</f>
        <v>102</v>
      </c>
      <c r="F5" s="62">
        <f t="shared" si="1"/>
        <v>112</v>
      </c>
      <c r="G5" s="62">
        <f t="shared" si="1"/>
        <v>122</v>
      </c>
      <c r="H5" s="62">
        <f t="shared" si="1"/>
        <v>152</v>
      </c>
      <c r="I5" s="62">
        <f t="shared" si="1"/>
        <v>182</v>
      </c>
      <c r="J5" s="62">
        <f t="shared" si="1"/>
        <v>252</v>
      </c>
      <c r="K5" s="62">
        <f t="shared" si="1"/>
        <v>352</v>
      </c>
      <c r="L5" s="62">
        <f t="shared" si="1"/>
        <v>203</v>
      </c>
      <c r="M5" s="62">
        <f t="shared" si="1"/>
        <v>183</v>
      </c>
      <c r="N5" s="62">
        <f t="shared" si="1"/>
        <v>113</v>
      </c>
      <c r="O5" s="63">
        <f t="shared" si="1"/>
        <v>113</v>
      </c>
      <c r="P5" s="63">
        <f>+SUM(D5:O5)</f>
        <v>1988</v>
      </c>
      <c r="R5" s="61">
        <f t="shared" ref="R5" si="2">+R3+R4</f>
        <v>332</v>
      </c>
      <c r="S5" s="62">
        <f t="shared" ref="S5" si="3">+S3+S4</f>
        <v>462</v>
      </c>
      <c r="T5" s="62">
        <f t="shared" ref="T5" si="4">+T3+T4</f>
        <v>916</v>
      </c>
      <c r="U5" s="63">
        <f t="shared" ref="U5" si="5">+U3+U4</f>
        <v>466</v>
      </c>
      <c r="V5" s="64">
        <f>+SUM(R5:U5)</f>
        <v>2176</v>
      </c>
    </row>
    <row r="7" spans="2:22" x14ac:dyDescent="0.3">
      <c r="B7" s="37" t="s">
        <v>74</v>
      </c>
      <c r="C7" s="65">
        <v>2.5</v>
      </c>
      <c r="D7" s="65"/>
      <c r="E7" s="65"/>
      <c r="F7" s="65"/>
      <c r="G7" s="65"/>
      <c r="H7" s="65"/>
      <c r="I7" s="65"/>
      <c r="J7" s="65"/>
      <c r="K7" s="65"/>
      <c r="L7" s="65"/>
      <c r="M7" s="65"/>
      <c r="N7" s="37" t="s">
        <v>75</v>
      </c>
      <c r="O7" s="65">
        <v>1</v>
      </c>
      <c r="P7" s="65"/>
      <c r="R7" s="65"/>
      <c r="S7" s="65"/>
      <c r="T7" s="65"/>
      <c r="U7" s="65"/>
    </row>
    <row r="8" spans="2:22" x14ac:dyDescent="0.3">
      <c r="B8" s="37" t="s">
        <v>84</v>
      </c>
      <c r="C8">
        <f>+D3+E3+F3/2</f>
        <v>255</v>
      </c>
      <c r="N8" s="37" t="s">
        <v>84</v>
      </c>
      <c r="O8" s="66">
        <f>+R3/3*O7</f>
        <v>106.66666666666667</v>
      </c>
      <c r="P8" s="66"/>
    </row>
    <row r="9" spans="2:22" x14ac:dyDescent="0.3">
      <c r="B9" s="37"/>
    </row>
    <row r="10" spans="2:22" ht="15" thickBot="1" x14ac:dyDescent="0.35">
      <c r="B10" s="37" t="s">
        <v>85</v>
      </c>
      <c r="C10" s="67">
        <f>+P3+O8-C8</f>
        <v>1811.6666666666665</v>
      </c>
      <c r="T10" t="s">
        <v>94</v>
      </c>
    </row>
    <row r="11" spans="2:22" x14ac:dyDescent="0.3">
      <c r="B11" s="70" t="s">
        <v>76</v>
      </c>
      <c r="C11" s="71"/>
      <c r="D11" s="71">
        <f>+C14</f>
        <v>255</v>
      </c>
      <c r="E11" s="71">
        <f t="shared" ref="E11:O11" si="6">+D14</f>
        <v>153</v>
      </c>
      <c r="F11" s="71">
        <f t="shared" si="6"/>
        <v>151</v>
      </c>
      <c r="G11" s="71">
        <f t="shared" si="6"/>
        <v>39</v>
      </c>
      <c r="H11" s="71">
        <f t="shared" si="6"/>
        <v>117</v>
      </c>
      <c r="I11" s="71">
        <f t="shared" si="6"/>
        <v>165</v>
      </c>
      <c r="J11" s="71">
        <f t="shared" si="6"/>
        <v>183</v>
      </c>
      <c r="K11" s="71">
        <f t="shared" si="6"/>
        <v>331</v>
      </c>
      <c r="L11" s="71">
        <f t="shared" si="6"/>
        <v>179</v>
      </c>
      <c r="M11" s="71">
        <f t="shared" si="6"/>
        <v>176</v>
      </c>
      <c r="N11" s="71">
        <f t="shared" si="6"/>
        <v>193</v>
      </c>
      <c r="O11" s="71">
        <f t="shared" si="6"/>
        <v>80</v>
      </c>
      <c r="P11" s="72"/>
      <c r="Q11" s="68"/>
      <c r="S11" s="69" t="s">
        <v>88</v>
      </c>
      <c r="T11">
        <v>12</v>
      </c>
    </row>
    <row r="12" spans="2:22" x14ac:dyDescent="0.3">
      <c r="B12" s="73" t="s">
        <v>83</v>
      </c>
      <c r="C12" s="74"/>
      <c r="D12" s="74">
        <f>-D5</f>
        <v>-102</v>
      </c>
      <c r="E12" s="74">
        <f t="shared" ref="E12:O12" si="7">-E5</f>
        <v>-102</v>
      </c>
      <c r="F12" s="74">
        <f t="shared" si="7"/>
        <v>-112</v>
      </c>
      <c r="G12" s="74">
        <f t="shared" si="7"/>
        <v>-122</v>
      </c>
      <c r="H12" s="74">
        <f t="shared" si="7"/>
        <v>-152</v>
      </c>
      <c r="I12" s="74">
        <f t="shared" si="7"/>
        <v>-182</v>
      </c>
      <c r="J12" s="74">
        <f t="shared" si="7"/>
        <v>-252</v>
      </c>
      <c r="K12" s="74">
        <f t="shared" si="7"/>
        <v>-352</v>
      </c>
      <c r="L12" s="74">
        <f t="shared" si="7"/>
        <v>-203</v>
      </c>
      <c r="M12" s="74">
        <f t="shared" si="7"/>
        <v>-183</v>
      </c>
      <c r="N12" s="74">
        <f t="shared" si="7"/>
        <v>-113</v>
      </c>
      <c r="O12" s="74">
        <f t="shared" si="7"/>
        <v>-113</v>
      </c>
      <c r="P12" s="75">
        <f>+SUM(D12:O12)</f>
        <v>-1988</v>
      </c>
      <c r="Q12" s="68"/>
      <c r="S12" s="69" t="s">
        <v>89</v>
      </c>
      <c r="T12">
        <v>10</v>
      </c>
    </row>
    <row r="13" spans="2:22" x14ac:dyDescent="0.3">
      <c r="B13" s="76" t="s">
        <v>77</v>
      </c>
      <c r="C13" s="77"/>
      <c r="D13" s="77"/>
      <c r="E13" s="77">
        <v>100</v>
      </c>
      <c r="F13" s="77"/>
      <c r="G13" s="77">
        <v>200</v>
      </c>
      <c r="H13" s="77">
        <v>200</v>
      </c>
      <c r="I13" s="77">
        <v>200</v>
      </c>
      <c r="J13" s="77">
        <v>400</v>
      </c>
      <c r="K13" s="77">
        <v>200</v>
      </c>
      <c r="L13" s="77">
        <v>200</v>
      </c>
      <c r="M13" s="77">
        <v>200</v>
      </c>
      <c r="N13" s="77"/>
      <c r="O13" s="77">
        <v>100</v>
      </c>
      <c r="P13" s="75">
        <f>+SUM(D13:O13)</f>
        <v>1800</v>
      </c>
      <c r="Q13" s="68"/>
      <c r="R13" s="68"/>
      <c r="S13" s="69" t="s">
        <v>90</v>
      </c>
      <c r="T13">
        <v>8</v>
      </c>
    </row>
    <row r="14" spans="2:22" x14ac:dyDescent="0.3">
      <c r="B14" s="73" t="s">
        <v>78</v>
      </c>
      <c r="C14" s="74">
        <f>+C8</f>
        <v>255</v>
      </c>
      <c r="D14" s="74">
        <f t="shared" ref="D14:O14" si="8">+SUM(D11:D13)</f>
        <v>153</v>
      </c>
      <c r="E14" s="74">
        <f t="shared" si="8"/>
        <v>151</v>
      </c>
      <c r="F14" s="74">
        <f t="shared" si="8"/>
        <v>39</v>
      </c>
      <c r="G14" s="74">
        <f t="shared" si="8"/>
        <v>117</v>
      </c>
      <c r="H14" s="74">
        <f t="shared" si="8"/>
        <v>165</v>
      </c>
      <c r="I14" s="74">
        <f t="shared" si="8"/>
        <v>183</v>
      </c>
      <c r="J14" s="74">
        <f t="shared" si="8"/>
        <v>331</v>
      </c>
      <c r="K14" s="74">
        <f t="shared" si="8"/>
        <v>179</v>
      </c>
      <c r="L14" s="74">
        <f t="shared" si="8"/>
        <v>176</v>
      </c>
      <c r="M14" s="74">
        <f t="shared" si="8"/>
        <v>193</v>
      </c>
      <c r="N14" s="74">
        <f t="shared" si="8"/>
        <v>80</v>
      </c>
      <c r="O14" s="74">
        <f t="shared" si="8"/>
        <v>67</v>
      </c>
      <c r="P14" s="75"/>
      <c r="Q14" s="68"/>
      <c r="R14" s="68"/>
      <c r="S14" s="69" t="s">
        <v>91</v>
      </c>
      <c r="T14">
        <v>7</v>
      </c>
    </row>
    <row r="15" spans="2:22" ht="15" thickBot="1" x14ac:dyDescent="0.35">
      <c r="B15" s="73"/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5"/>
      <c r="Q15" s="68"/>
      <c r="R15" s="68"/>
      <c r="S15" s="69"/>
    </row>
    <row r="16" spans="2:22" x14ac:dyDescent="0.3">
      <c r="B16" s="73" t="s">
        <v>92</v>
      </c>
      <c r="D16" s="81"/>
      <c r="E16" s="81">
        <f>+T11</f>
        <v>12</v>
      </c>
      <c r="F16" s="81"/>
      <c r="G16" s="81">
        <f>+T12</f>
        <v>10</v>
      </c>
      <c r="H16" s="81">
        <f>+T12</f>
        <v>10</v>
      </c>
      <c r="I16" s="81">
        <f>+T12</f>
        <v>10</v>
      </c>
      <c r="J16" s="81">
        <f>+T13</f>
        <v>8</v>
      </c>
      <c r="K16" s="81">
        <f>+T12</f>
        <v>10</v>
      </c>
      <c r="L16" s="81">
        <f>+T12</f>
        <v>10</v>
      </c>
      <c r="M16" s="81">
        <f>+T12</f>
        <v>10</v>
      </c>
      <c r="N16" s="81"/>
      <c r="O16" s="81">
        <f>+T11</f>
        <v>12</v>
      </c>
      <c r="P16" s="82">
        <f>+P17/P13</f>
        <v>9.7777777777777786</v>
      </c>
      <c r="Q16" s="68"/>
      <c r="R16" s="89">
        <f>+(P17+P18)/P13</f>
        <v>10.055555555555555</v>
      </c>
      <c r="S16" s="90"/>
      <c r="T16" s="91"/>
    </row>
    <row r="17" spans="2:20" x14ac:dyDescent="0.3">
      <c r="B17" s="73" t="s">
        <v>93</v>
      </c>
      <c r="D17" s="81">
        <f t="shared" ref="D17:O17" si="9">+D16*D13</f>
        <v>0</v>
      </c>
      <c r="E17" s="81">
        <f t="shared" si="9"/>
        <v>1200</v>
      </c>
      <c r="F17" s="81">
        <f t="shared" si="9"/>
        <v>0</v>
      </c>
      <c r="G17" s="81">
        <f t="shared" si="9"/>
        <v>2000</v>
      </c>
      <c r="H17" s="81">
        <f t="shared" si="9"/>
        <v>2000</v>
      </c>
      <c r="I17" s="81">
        <f t="shared" si="9"/>
        <v>2000</v>
      </c>
      <c r="J17" s="81">
        <f t="shared" si="9"/>
        <v>3200</v>
      </c>
      <c r="K17" s="81">
        <f t="shared" si="9"/>
        <v>2000</v>
      </c>
      <c r="L17" s="81">
        <f t="shared" si="9"/>
        <v>2000</v>
      </c>
      <c r="M17" s="81">
        <f t="shared" si="9"/>
        <v>2000</v>
      </c>
      <c r="N17" s="81">
        <f t="shared" si="9"/>
        <v>0</v>
      </c>
      <c r="O17" s="81">
        <f t="shared" si="9"/>
        <v>1200</v>
      </c>
      <c r="P17" s="83">
        <f>+SUM(D17:O17)</f>
        <v>17600</v>
      </c>
      <c r="Q17" s="68"/>
      <c r="R17" s="92" t="s">
        <v>105</v>
      </c>
      <c r="S17" s="93"/>
      <c r="T17" s="35"/>
    </row>
    <row r="18" spans="2:20" ht="15" thickBot="1" x14ac:dyDescent="0.35">
      <c r="B18" s="73" t="s">
        <v>104</v>
      </c>
      <c r="D18" s="81"/>
      <c r="E18" s="81">
        <v>50</v>
      </c>
      <c r="F18" s="81"/>
      <c r="G18" s="81">
        <v>50</v>
      </c>
      <c r="H18" s="81">
        <v>50</v>
      </c>
      <c r="I18" s="81">
        <v>50</v>
      </c>
      <c r="J18" s="81">
        <v>100</v>
      </c>
      <c r="K18" s="81">
        <v>50</v>
      </c>
      <c r="L18" s="81">
        <v>50</v>
      </c>
      <c r="M18" s="81">
        <v>50</v>
      </c>
      <c r="N18" s="81"/>
      <c r="O18" s="81">
        <v>50</v>
      </c>
      <c r="P18" s="83">
        <f>+SUM(E18:O18)</f>
        <v>500</v>
      </c>
      <c r="Q18" s="68"/>
      <c r="R18" s="94"/>
      <c r="S18" s="95"/>
      <c r="T18" s="96"/>
    </row>
    <row r="19" spans="2:20" ht="15" thickBot="1" x14ac:dyDescent="0.35">
      <c r="B19" s="78" t="s">
        <v>87</v>
      </c>
      <c r="C19" s="79"/>
      <c r="D19" s="79"/>
      <c r="E19" s="79"/>
      <c r="F19" s="79"/>
      <c r="G19" s="79"/>
      <c r="H19" s="79"/>
      <c r="I19" s="79"/>
      <c r="J19" s="79"/>
      <c r="K19" s="79"/>
      <c r="L19" s="79"/>
      <c r="M19" s="79"/>
      <c r="N19" s="79"/>
      <c r="O19" s="79"/>
      <c r="P19" s="80"/>
      <c r="Q19" s="68"/>
      <c r="R19" s="68"/>
      <c r="S19" s="69"/>
    </row>
    <row r="20" spans="2:20" x14ac:dyDescent="0.3">
      <c r="B20" s="70" t="s">
        <v>76</v>
      </c>
      <c r="C20" s="71"/>
      <c r="D20" s="71">
        <f>+C23</f>
        <v>255</v>
      </c>
      <c r="E20" s="71">
        <f t="shared" ref="E20:O20" si="10">+D23</f>
        <v>153</v>
      </c>
      <c r="F20" s="71">
        <f t="shared" si="10"/>
        <v>1051</v>
      </c>
      <c r="G20" s="71">
        <f t="shared" si="10"/>
        <v>939</v>
      </c>
      <c r="H20" s="71">
        <f t="shared" si="10"/>
        <v>817</v>
      </c>
      <c r="I20" s="71">
        <f t="shared" si="10"/>
        <v>665</v>
      </c>
      <c r="J20" s="71">
        <f t="shared" si="10"/>
        <v>1283</v>
      </c>
      <c r="K20" s="71">
        <f t="shared" si="10"/>
        <v>1031</v>
      </c>
      <c r="L20" s="71">
        <f t="shared" si="10"/>
        <v>679</v>
      </c>
      <c r="M20" s="71">
        <f t="shared" si="10"/>
        <v>476</v>
      </c>
      <c r="N20" s="71">
        <f t="shared" si="10"/>
        <v>293</v>
      </c>
      <c r="O20" s="71">
        <f t="shared" si="10"/>
        <v>180</v>
      </c>
      <c r="P20" s="72"/>
      <c r="Q20" s="68"/>
      <c r="R20" s="68"/>
    </row>
    <row r="21" spans="2:20" x14ac:dyDescent="0.3">
      <c r="B21" s="73" t="s">
        <v>83</v>
      </c>
      <c r="C21" s="74"/>
      <c r="D21" s="74">
        <f>-D5</f>
        <v>-102</v>
      </c>
      <c r="E21" s="74">
        <f t="shared" ref="E21:O21" si="11">-E5</f>
        <v>-102</v>
      </c>
      <c r="F21" s="74">
        <f t="shared" si="11"/>
        <v>-112</v>
      </c>
      <c r="G21" s="74">
        <f t="shared" si="11"/>
        <v>-122</v>
      </c>
      <c r="H21" s="74">
        <f t="shared" si="11"/>
        <v>-152</v>
      </c>
      <c r="I21" s="74">
        <f t="shared" si="11"/>
        <v>-182</v>
      </c>
      <c r="J21" s="74">
        <f t="shared" si="11"/>
        <v>-252</v>
      </c>
      <c r="K21" s="74">
        <f t="shared" si="11"/>
        <v>-352</v>
      </c>
      <c r="L21" s="74">
        <f t="shared" si="11"/>
        <v>-203</v>
      </c>
      <c r="M21" s="74">
        <f t="shared" si="11"/>
        <v>-183</v>
      </c>
      <c r="N21" s="74">
        <f t="shared" si="11"/>
        <v>-113</v>
      </c>
      <c r="O21" s="74">
        <f t="shared" si="11"/>
        <v>-113</v>
      </c>
      <c r="P21" s="75">
        <f>+SUM(D21:O21)</f>
        <v>-1988</v>
      </c>
      <c r="Q21" s="68"/>
      <c r="R21" s="68"/>
    </row>
    <row r="22" spans="2:20" x14ac:dyDescent="0.3">
      <c r="B22" s="76" t="s">
        <v>77</v>
      </c>
      <c r="C22" s="77"/>
      <c r="D22" s="77"/>
      <c r="E22" s="77">
        <v>1000</v>
      </c>
      <c r="F22" s="77"/>
      <c r="G22" s="77"/>
      <c r="H22" s="77"/>
      <c r="I22" s="77">
        <v>800</v>
      </c>
      <c r="J22" s="77"/>
      <c r="K22" s="77"/>
      <c r="L22" s="77"/>
      <c r="M22" s="77"/>
      <c r="N22" s="77"/>
      <c r="O22" s="77"/>
      <c r="P22" s="75">
        <f>+SUM(D22:O22)</f>
        <v>1800</v>
      </c>
      <c r="Q22" s="68"/>
      <c r="R22" s="68"/>
    </row>
    <row r="23" spans="2:20" x14ac:dyDescent="0.3">
      <c r="B23" s="73" t="s">
        <v>78</v>
      </c>
      <c r="C23" s="74">
        <f>+C8</f>
        <v>255</v>
      </c>
      <c r="D23" s="74">
        <f t="shared" ref="D23:O23" si="12">+SUM(D20:D22)</f>
        <v>153</v>
      </c>
      <c r="E23" s="74">
        <f t="shared" si="12"/>
        <v>1051</v>
      </c>
      <c r="F23" s="74">
        <f t="shared" si="12"/>
        <v>939</v>
      </c>
      <c r="G23" s="74">
        <f t="shared" si="12"/>
        <v>817</v>
      </c>
      <c r="H23" s="74">
        <f t="shared" si="12"/>
        <v>665</v>
      </c>
      <c r="I23" s="74">
        <f t="shared" si="12"/>
        <v>1283</v>
      </c>
      <c r="J23" s="74">
        <f t="shared" si="12"/>
        <v>1031</v>
      </c>
      <c r="K23" s="74">
        <f t="shared" si="12"/>
        <v>679</v>
      </c>
      <c r="L23" s="74">
        <f t="shared" si="12"/>
        <v>476</v>
      </c>
      <c r="M23" s="74">
        <f t="shared" si="12"/>
        <v>293</v>
      </c>
      <c r="N23" s="74">
        <f t="shared" si="12"/>
        <v>180</v>
      </c>
      <c r="O23" s="74">
        <f t="shared" si="12"/>
        <v>67</v>
      </c>
      <c r="P23" s="75"/>
    </row>
    <row r="24" spans="2:20" ht="15" thickBot="1" x14ac:dyDescent="0.35">
      <c r="B24" s="73"/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5"/>
    </row>
    <row r="25" spans="2:20" x14ac:dyDescent="0.3">
      <c r="B25" s="73" t="s">
        <v>92</v>
      </c>
      <c r="D25" s="81"/>
      <c r="E25" s="81">
        <f>+T14</f>
        <v>7</v>
      </c>
      <c r="F25" s="81"/>
      <c r="G25" s="81"/>
      <c r="H25" s="81"/>
      <c r="I25" s="81">
        <f>+T14</f>
        <v>7</v>
      </c>
      <c r="J25" s="81"/>
      <c r="K25" s="81"/>
      <c r="L25" s="81"/>
      <c r="M25" s="81"/>
      <c r="N25" s="81"/>
      <c r="O25" s="81"/>
      <c r="P25" s="82">
        <f>+P26/P22</f>
        <v>7</v>
      </c>
      <c r="R25" s="89">
        <f>+(P26+P27)/P22</f>
        <v>7.333333333333333</v>
      </c>
      <c r="S25" s="90"/>
      <c r="T25" s="91"/>
    </row>
    <row r="26" spans="2:20" x14ac:dyDescent="0.3">
      <c r="B26" s="73" t="s">
        <v>93</v>
      </c>
      <c r="D26" s="81">
        <f t="shared" ref="D26:O26" si="13">+D25*D22</f>
        <v>0</v>
      </c>
      <c r="E26" s="81">
        <f t="shared" si="13"/>
        <v>7000</v>
      </c>
      <c r="F26" s="81">
        <f t="shared" si="13"/>
        <v>0</v>
      </c>
      <c r="G26" s="81">
        <f t="shared" si="13"/>
        <v>0</v>
      </c>
      <c r="H26" s="81">
        <f t="shared" si="13"/>
        <v>0</v>
      </c>
      <c r="I26" s="81">
        <f t="shared" si="13"/>
        <v>5600</v>
      </c>
      <c r="J26" s="81">
        <f t="shared" si="13"/>
        <v>0</v>
      </c>
      <c r="K26" s="81">
        <f t="shared" si="13"/>
        <v>0</v>
      </c>
      <c r="L26" s="81">
        <f t="shared" si="13"/>
        <v>0</v>
      </c>
      <c r="M26" s="81">
        <f t="shared" si="13"/>
        <v>0</v>
      </c>
      <c r="N26" s="81">
        <f t="shared" si="13"/>
        <v>0</v>
      </c>
      <c r="O26" s="81">
        <f t="shared" si="13"/>
        <v>0</v>
      </c>
      <c r="P26" s="83">
        <f>+SUM(D26:O26)</f>
        <v>12600</v>
      </c>
      <c r="R26" s="92" t="s">
        <v>105</v>
      </c>
      <c r="S26" s="93"/>
      <c r="T26" s="35"/>
    </row>
    <row r="27" spans="2:20" ht="15" thickBot="1" x14ac:dyDescent="0.35">
      <c r="B27" s="73" t="s">
        <v>104</v>
      </c>
      <c r="D27" s="81"/>
      <c r="E27" s="81">
        <v>300</v>
      </c>
      <c r="F27" s="81"/>
      <c r="G27" s="81"/>
      <c r="H27" s="81"/>
      <c r="I27" s="81">
        <v>300</v>
      </c>
      <c r="J27" s="81"/>
      <c r="K27" s="81"/>
      <c r="L27" s="81"/>
      <c r="M27" s="81"/>
      <c r="N27" s="81"/>
      <c r="O27" s="81"/>
      <c r="P27" s="83">
        <v>600</v>
      </c>
      <c r="R27" s="94"/>
      <c r="S27" s="95"/>
      <c r="T27" s="96"/>
    </row>
    <row r="28" spans="2:20" ht="15" thickBot="1" x14ac:dyDescent="0.35">
      <c r="B28" s="78" t="s">
        <v>86</v>
      </c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80"/>
    </row>
    <row r="29" spans="2:20" x14ac:dyDescent="0.3">
      <c r="B29" s="37"/>
    </row>
    <row r="32" spans="2:20" x14ac:dyDescent="0.3"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</row>
  </sheetData>
  <mergeCells count="3">
    <mergeCell ref="D1:P1"/>
    <mergeCell ref="R1:V1"/>
    <mergeCell ref="B3:B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esempio</vt:lpstr>
      <vt:lpstr>manodopera diretta e costo h</vt:lpstr>
      <vt:lpstr>budget scorte materie prime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Massi Catenma</dc:creator>
  <cp:lastModifiedBy>Massi Catenma</cp:lastModifiedBy>
  <dcterms:created xsi:type="dcterms:W3CDTF">2023-05-01T16:43:05Z</dcterms:created>
  <dcterms:modified xsi:type="dcterms:W3CDTF">2023-05-04T05:46:50Z</dcterms:modified>
</cp:coreProperties>
</file>