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oli\Dropbox\UNIVERSITA\PARTHENOPE\sistemi informativi contabili e di controllo 2022-2023\ESERCITAZIONE 27 ottobre 2022\"/>
    </mc:Choice>
  </mc:AlternateContent>
  <bookViews>
    <workbookView xWindow="480" yWindow="330" windowWidth="19880" windowHeight="7710" activeTab="1"/>
  </bookViews>
  <sheets>
    <sheet name="CVR ESERCITAZIONE 27 OTT" sheetId="4" r:id="rId1"/>
    <sheet name="CASO_TOMMASI_ES 27OTT" sheetId="1" r:id="rId2"/>
    <sheet name="CASO TRILLI ESERCITAZIONE 27 OT" sheetId="2" r:id="rId3"/>
    <sheet name="Foglio3" sheetId="3" r:id="rId4"/>
  </sheets>
  <calcPr calcId="152511"/>
</workbook>
</file>

<file path=xl/calcChain.xml><?xml version="1.0" encoding="utf-8"?>
<calcChain xmlns="http://schemas.openxmlformats.org/spreadsheetml/2006/main">
  <c r="D50" i="1" l="1"/>
  <c r="C50" i="1"/>
  <c r="E47" i="1"/>
  <c r="E48" i="1"/>
  <c r="E46" i="1"/>
  <c r="B50" i="1" s="1"/>
  <c r="C44" i="1"/>
  <c r="B44" i="1"/>
  <c r="C43" i="1"/>
  <c r="B43" i="1"/>
  <c r="C36" i="1"/>
  <c r="D36" i="1"/>
  <c r="B36" i="1"/>
  <c r="C35" i="1"/>
  <c r="D35" i="1"/>
  <c r="B35" i="1"/>
  <c r="C34" i="1"/>
  <c r="D34" i="1"/>
  <c r="B34" i="1"/>
  <c r="D33" i="1"/>
  <c r="C33" i="1"/>
  <c r="B33" i="1"/>
  <c r="D32" i="1"/>
  <c r="C32" i="1"/>
  <c r="B32" i="1"/>
  <c r="B31" i="1"/>
  <c r="E30" i="1"/>
  <c r="C27" i="1"/>
  <c r="D27" i="1"/>
  <c r="B27" i="1"/>
  <c r="C26" i="1"/>
  <c r="D26" i="1"/>
  <c r="B26" i="1"/>
  <c r="C25" i="1"/>
  <c r="D25" i="1"/>
  <c r="B25" i="1"/>
  <c r="C24" i="1"/>
  <c r="D24" i="1"/>
  <c r="B24" i="1"/>
  <c r="D23" i="1"/>
  <c r="C23" i="1"/>
  <c r="B23" i="1"/>
  <c r="B22" i="1"/>
  <c r="E21" i="1"/>
  <c r="E8" i="1"/>
  <c r="E7" i="1"/>
  <c r="H36" i="2" l="1"/>
  <c r="E31" i="2"/>
  <c r="G10" i="2"/>
  <c r="F10" i="2"/>
  <c r="E10" i="2"/>
  <c r="E22" i="2"/>
  <c r="E20" i="2" l="1"/>
  <c r="H34" i="2"/>
  <c r="B34" i="2"/>
  <c r="G29" i="2"/>
  <c r="F29" i="2"/>
  <c r="E29" i="2"/>
  <c r="H29" i="2" s="1"/>
  <c r="B29" i="2"/>
  <c r="G28" i="2"/>
  <c r="F28" i="2"/>
  <c r="H28" i="2" s="1"/>
  <c r="E28" i="2"/>
  <c r="B28" i="2"/>
  <c r="G27" i="2"/>
  <c r="G31" i="2" s="1"/>
  <c r="B27" i="2"/>
  <c r="F22" i="2"/>
  <c r="B22" i="2"/>
  <c r="G21" i="2"/>
  <c r="F21" i="2"/>
  <c r="E21" i="2"/>
  <c r="H21" i="2" s="1"/>
  <c r="B21" i="2"/>
  <c r="G20" i="2"/>
  <c r="F20" i="2"/>
  <c r="G12" i="2"/>
  <c r="F12" i="2"/>
  <c r="F27" i="2" s="1"/>
  <c r="F31" i="2" s="1"/>
  <c r="E12" i="2"/>
  <c r="E27" i="2" s="1"/>
  <c r="G11" i="2"/>
  <c r="F11" i="2"/>
  <c r="E11" i="2"/>
  <c r="G22" i="2"/>
  <c r="H22" i="2" s="1"/>
  <c r="G24" i="2" l="1"/>
  <c r="G25" i="2" s="1"/>
  <c r="G32" i="2" s="1"/>
  <c r="F24" i="2"/>
  <c r="F25" i="2" s="1"/>
  <c r="F32" i="2" s="1"/>
  <c r="H24" i="2"/>
  <c r="H27" i="2"/>
  <c r="H31" i="2"/>
  <c r="E24" i="2"/>
  <c r="E25" i="2" s="1"/>
  <c r="H20" i="2"/>
  <c r="E32" i="2" l="1"/>
  <c r="H25" i="2"/>
  <c r="D23" i="4" l="1"/>
  <c r="D24" i="4" s="1"/>
</calcChain>
</file>

<file path=xl/sharedStrings.xml><?xml version="1.0" encoding="utf-8"?>
<sst xmlns="http://schemas.openxmlformats.org/spreadsheetml/2006/main" count="104" uniqueCount="71">
  <si>
    <t>Caso I Leprotti - Testo</t>
  </si>
  <si>
    <t>Dati generali</t>
  </si>
  <si>
    <t>numero clienti</t>
  </si>
  <si>
    <t>unità</t>
  </si>
  <si>
    <t>€</t>
  </si>
  <si>
    <t>costi variabili complessivi</t>
  </si>
  <si>
    <t>costi fissi di struttura</t>
  </si>
  <si>
    <t>1 Quantità  Punto di pareggio</t>
  </si>
  <si>
    <t>Q.tà di pareggio =</t>
  </si>
  <si>
    <t>Costi fissi/MdCunitario</t>
  </si>
  <si>
    <t>Punitario-Cvunitari</t>
  </si>
  <si>
    <t>ricavo punto di pareggio</t>
  </si>
  <si>
    <t>ricavi complessivi (prezzo di vendita)</t>
  </si>
  <si>
    <t>Dati di base</t>
  </si>
  <si>
    <t>produzione</t>
  </si>
  <si>
    <t>impiego unitario di MOD (in ore)</t>
  </si>
  <si>
    <t>impiego unitario di macchinari</t>
  </si>
  <si>
    <t>Costi indiretti</t>
  </si>
  <si>
    <t>costi produzione</t>
  </si>
  <si>
    <t>controllo qualità</t>
  </si>
  <si>
    <t>evasione ordini</t>
  </si>
  <si>
    <t>Totale</t>
  </si>
  <si>
    <t xml:space="preserve">parte A </t>
  </si>
  <si>
    <t>base di ripartizione MOD</t>
  </si>
  <si>
    <t>coefficiente di rip.</t>
  </si>
  <si>
    <t>costi attribuiti totali</t>
  </si>
  <si>
    <t>costi indiretto unitario</t>
  </si>
  <si>
    <t xml:space="preserve">costo materiali </t>
  </si>
  <si>
    <t>costo mod</t>
  </si>
  <si>
    <t>costo pieno</t>
  </si>
  <si>
    <t>parte B</t>
  </si>
  <si>
    <t>base di ripartizione h-macch.</t>
  </si>
  <si>
    <t>costi attribuiti</t>
  </si>
  <si>
    <t>parte C - base multipla</t>
  </si>
  <si>
    <t xml:space="preserve">controllo </t>
  </si>
  <si>
    <t>evasione</t>
  </si>
  <si>
    <t>costi</t>
  </si>
  <si>
    <t>base rip</t>
  </si>
  <si>
    <t>n° clienti</t>
  </si>
  <si>
    <t>h-macchina</t>
  </si>
  <si>
    <t>CA</t>
  </si>
  <si>
    <t>Verde</t>
  </si>
  <si>
    <t>Rosso</t>
  </si>
  <si>
    <t>Bianco</t>
  </si>
  <si>
    <t>clienti serviti</t>
  </si>
  <si>
    <t>costo unitario MOD diretta</t>
  </si>
  <si>
    <t>costo unitario Materiali diretti</t>
  </si>
  <si>
    <t>numero prodtti</t>
  </si>
  <si>
    <t xml:space="preserve"> Soluzione</t>
  </si>
  <si>
    <t>CASO TOMMASI FULL COSTING SOLUZIONE</t>
  </si>
  <si>
    <t>Sport</t>
  </si>
  <si>
    <t>Fashion</t>
  </si>
  <si>
    <t>Classica</t>
  </si>
  <si>
    <t>Quantità</t>
  </si>
  <si>
    <t>prezzo</t>
  </si>
  <si>
    <t>Manodopera</t>
  </si>
  <si>
    <t>h</t>
  </si>
  <si>
    <t>Materie prime</t>
  </si>
  <si>
    <t>Stipendio agenti</t>
  </si>
  <si>
    <t>stipendio product manager</t>
  </si>
  <si>
    <t>Spese per la pubblicità</t>
  </si>
  <si>
    <t>Costi amm.ti e generali</t>
  </si>
  <si>
    <t>Conto Economico a Margine di Contribuzione</t>
  </si>
  <si>
    <t>Ricavi totali</t>
  </si>
  <si>
    <t>Totale costi variabili</t>
  </si>
  <si>
    <t xml:space="preserve">Margine di contribuzione </t>
  </si>
  <si>
    <t>Totale costi fissi</t>
  </si>
  <si>
    <t>Reddito Operativo per prodotto</t>
  </si>
  <si>
    <t>Spese commerciali</t>
  </si>
  <si>
    <t>Reddito Operativo azienda</t>
  </si>
  <si>
    <t>CASO TRILLI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</si>
</sst>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64" formatCode="#,##0_ ;\-#,##0\ "/>
    <numFmt numFmtId="165" formatCode="_-* #,##0.0_-;\-* #,##0.0_-;_-* &quot;-&quot;_-;_-@_-"/>
    <numFmt numFmtId="166" formatCode="_-* #,##0.00_-;\-* #,##0.00_-;_-* &quot;-&quot;_-;_-@_-"/>
    <numFmt numFmtId="167" formatCode="_-* #,##0.0_-;\-* #,##0.0_-;_-* &quot;-&quot;?_-;_-@_-"/>
    <numFmt numFmtId="168" formatCode="_-* #,##0_-;\-* #,##0_-;_-* &quot;-&quot;??_-;_-@_-"/>
    <numFmt numFmtId="169" formatCode="0.0%"/>
    <numFmt numFmtId="170" formatCode="0.0"/>
    <numFmt numFmtId="171" formatCode="_-* #,##0.0_-;\-* #,##0.0_-;_-* &quot;-&quot;??_-;_-@_-"/>
    <numFmt numFmtId="172" formatCode="#,##0.00_ ;\-#,##0.00\ "/>
    <numFmt numFmtId="174" formatCode="_-* #,##0_-;\-* #,##0_-;_-* &quot;-&quot;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-0.49998474074526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0" xfId="1" applyNumberFormat="1" applyFont="1" applyBorder="1"/>
    <xf numFmtId="0" fontId="0" fillId="0" borderId="5" xfId="0" applyBorder="1"/>
    <xf numFmtId="0" fontId="0" fillId="0" borderId="6" xfId="0" applyBorder="1"/>
    <xf numFmtId="164" fontId="0" fillId="0" borderId="7" xfId="1" applyNumberFormat="1" applyFont="1" applyBorder="1"/>
    <xf numFmtId="0" fontId="0" fillId="0" borderId="8" xfId="0" applyBorder="1"/>
    <xf numFmtId="0" fontId="4" fillId="0" borderId="0" xfId="0" applyFont="1" applyAlignment="1">
      <alignment vertical="center"/>
    </xf>
    <xf numFmtId="43" fontId="0" fillId="0" borderId="0" xfId="0" applyNumberFormat="1"/>
    <xf numFmtId="0" fontId="11" fillId="0" borderId="0" xfId="6"/>
    <xf numFmtId="41" fontId="6" fillId="0" borderId="0" xfId="8" applyFont="1" applyAlignment="1">
      <alignment vertical="center"/>
    </xf>
    <xf numFmtId="41" fontId="11" fillId="0" borderId="0" xfId="8" applyFont="1" applyAlignment="1">
      <alignment vertical="center"/>
    </xf>
    <xf numFmtId="41" fontId="11" fillId="0" borderId="0" xfId="8" applyAlignment="1">
      <alignment vertical="center"/>
    </xf>
    <xf numFmtId="0" fontId="5" fillId="0" borderId="0" xfId="6" applyFont="1" applyAlignment="1">
      <alignment vertical="center"/>
    </xf>
    <xf numFmtId="41" fontId="5" fillId="0" borderId="0" xfId="8" applyFont="1" applyAlignment="1">
      <alignment vertical="center"/>
    </xf>
    <xf numFmtId="165" fontId="5" fillId="0" borderId="0" xfId="8" applyNumberFormat="1" applyFont="1" applyAlignment="1">
      <alignment vertical="center"/>
    </xf>
    <xf numFmtId="41" fontId="5" fillId="0" borderId="0" xfId="8" applyFont="1" applyFill="1" applyAlignment="1">
      <alignment vertical="center"/>
    </xf>
    <xf numFmtId="41" fontId="6" fillId="0" borderId="0" xfId="8" applyFont="1" applyFill="1" applyAlignment="1">
      <alignment vertical="center"/>
    </xf>
    <xf numFmtId="41" fontId="5" fillId="0" borderId="0" xfId="6" applyNumberFormat="1" applyFont="1" applyAlignment="1">
      <alignment vertical="center"/>
    </xf>
    <xf numFmtId="166" fontId="5" fillId="0" borderId="0" xfId="8" applyNumberFormat="1" applyFont="1" applyFill="1" applyAlignment="1">
      <alignment vertical="center"/>
    </xf>
    <xf numFmtId="165" fontId="5" fillId="0" borderId="0" xfId="8" applyNumberFormat="1" applyFont="1" applyFill="1" applyAlignment="1">
      <alignment vertical="center"/>
    </xf>
    <xf numFmtId="165" fontId="5" fillId="0" borderId="0" xfId="6" applyNumberFormat="1" applyFont="1" applyFill="1" applyAlignment="1">
      <alignment vertical="center"/>
    </xf>
    <xf numFmtId="167" fontId="5" fillId="0" borderId="0" xfId="6" applyNumberFormat="1" applyFont="1" applyAlignment="1">
      <alignment vertical="center"/>
    </xf>
    <xf numFmtId="166" fontId="5" fillId="0" borderId="0" xfId="8" applyNumberFormat="1" applyFont="1" applyAlignment="1">
      <alignment vertical="center"/>
    </xf>
    <xf numFmtId="0" fontId="6" fillId="0" borderId="0" xfId="6" applyFont="1" applyAlignment="1">
      <alignment horizontal="right" vertical="center"/>
    </xf>
    <xf numFmtId="168" fontId="5" fillId="0" borderId="0" xfId="7" applyNumberFormat="1" applyFont="1" applyAlignment="1">
      <alignment vertical="center"/>
    </xf>
    <xf numFmtId="0" fontId="5" fillId="0" borderId="0" xfId="6" applyFont="1" applyAlignment="1">
      <alignment horizontal="right" vertical="center"/>
    </xf>
    <xf numFmtId="41" fontId="5" fillId="0" borderId="0" xfId="8" applyFont="1" applyAlignment="1">
      <alignment horizontal="right" vertical="center"/>
    </xf>
    <xf numFmtId="169" fontId="5" fillId="0" borderId="0" xfId="9" applyNumberFormat="1" applyFont="1" applyAlignment="1">
      <alignment vertical="center"/>
    </xf>
    <xf numFmtId="0" fontId="5" fillId="0" borderId="0" xfId="6" applyFont="1" applyBorder="1" applyAlignment="1">
      <alignment horizontal="left" vertical="center" wrapText="1"/>
    </xf>
    <xf numFmtId="165" fontId="5" fillId="0" borderId="0" xfId="6" applyNumberFormat="1" applyFont="1" applyBorder="1" applyAlignment="1">
      <alignment horizontal="right" vertical="center" wrapText="1"/>
    </xf>
    <xf numFmtId="0" fontId="5" fillId="0" borderId="0" xfId="6" applyFont="1" applyBorder="1" applyAlignment="1">
      <alignment horizontal="right" vertical="center" wrapText="1"/>
    </xf>
    <xf numFmtId="170" fontId="5" fillId="0" borderId="0" xfId="6" applyNumberFormat="1" applyFont="1" applyBorder="1" applyAlignment="1">
      <alignment horizontal="right" vertical="center" wrapText="1"/>
    </xf>
    <xf numFmtId="171" fontId="6" fillId="0" borderId="0" xfId="7" applyNumberFormat="1" applyFont="1" applyAlignment="1">
      <alignment vertical="center"/>
    </xf>
    <xf numFmtId="43" fontId="5" fillId="0" borderId="0" xfId="7" applyFont="1" applyAlignment="1">
      <alignment vertical="center"/>
    </xf>
    <xf numFmtId="0" fontId="10" fillId="0" borderId="0" xfId="6" applyFont="1" applyBorder="1" applyAlignment="1">
      <alignment horizontal="left" vertical="center" wrapText="1"/>
    </xf>
    <xf numFmtId="0" fontId="5" fillId="0" borderId="0" xfId="6" applyFont="1" applyBorder="1" applyAlignment="1">
      <alignment horizontal="left" vertical="center"/>
    </xf>
    <xf numFmtId="0" fontId="5" fillId="0" borderId="0" xfId="6" applyFont="1" applyBorder="1" applyAlignment="1">
      <alignment horizontal="right" vertical="center"/>
    </xf>
    <xf numFmtId="0" fontId="5" fillId="0" borderId="0" xfId="6" applyFont="1" applyAlignment="1">
      <alignment horizontal="left" vertical="center"/>
    </xf>
    <xf numFmtId="170" fontId="5" fillId="0" borderId="0" xfId="6" applyNumberFormat="1" applyFont="1" applyAlignment="1">
      <alignment vertical="center"/>
    </xf>
    <xf numFmtId="41" fontId="7" fillId="0" borderId="0" xfId="8" applyFont="1" applyAlignment="1">
      <alignment vertical="center"/>
    </xf>
    <xf numFmtId="41" fontId="5" fillId="0" borderId="9" xfId="8" applyFont="1" applyBorder="1" applyAlignment="1">
      <alignment horizontal="center" vertical="center"/>
    </xf>
    <xf numFmtId="41" fontId="8" fillId="0" borderId="0" xfId="8" applyFont="1" applyAlignment="1">
      <alignment vertical="center"/>
    </xf>
    <xf numFmtId="41" fontId="8" fillId="0" borderId="0" xfId="8" applyFont="1" applyFill="1" applyAlignment="1">
      <alignment horizontal="left" vertical="center"/>
    </xf>
    <xf numFmtId="0" fontId="6" fillId="0" borderId="0" xfId="6" applyFont="1" applyFill="1" applyAlignment="1">
      <alignment vertical="center"/>
    </xf>
    <xf numFmtId="41" fontId="9" fillId="0" borderId="9" xfId="8" applyFont="1" applyFill="1" applyBorder="1" applyAlignment="1">
      <alignment vertical="center"/>
    </xf>
    <xf numFmtId="0" fontId="5" fillId="0" borderId="0" xfId="6" applyFont="1" applyFill="1" applyAlignment="1">
      <alignment vertical="center"/>
    </xf>
    <xf numFmtId="41" fontId="5" fillId="0" borderId="0" xfId="6" applyNumberFormat="1" applyFont="1" applyFill="1" applyAlignment="1">
      <alignment vertical="center"/>
    </xf>
    <xf numFmtId="0" fontId="5" fillId="0" borderId="0" xfId="6" applyFont="1" applyFill="1" applyAlignment="1">
      <alignment horizontal="right" vertical="center"/>
    </xf>
    <xf numFmtId="165" fontId="5" fillId="0" borderId="0" xfId="6" applyNumberFormat="1" applyFont="1" applyFill="1" applyBorder="1" applyAlignment="1">
      <alignment horizontal="right" vertical="center" wrapText="1"/>
    </xf>
    <xf numFmtId="0" fontId="5" fillId="0" borderId="0" xfId="6" applyFont="1" applyFill="1" applyBorder="1" applyAlignment="1">
      <alignment horizontal="right" vertical="center" wrapText="1"/>
    </xf>
    <xf numFmtId="0" fontId="5" fillId="0" borderId="0" xfId="6" applyFont="1" applyFill="1" applyBorder="1" applyAlignment="1">
      <alignment horizontal="right" vertical="center"/>
    </xf>
    <xf numFmtId="165" fontId="5" fillId="0" borderId="0" xfId="6" applyNumberFormat="1" applyFont="1" applyAlignment="1">
      <alignment vertical="center"/>
    </xf>
    <xf numFmtId="165" fontId="6" fillId="2" borderId="0" xfId="6" applyNumberFormat="1" applyFont="1" applyFill="1" applyAlignment="1">
      <alignment vertical="center"/>
    </xf>
    <xf numFmtId="41" fontId="5" fillId="0" borderId="0" xfId="6" applyNumberFormat="1" applyFont="1" applyBorder="1" applyAlignment="1">
      <alignment horizontal="left" vertical="center" wrapText="1"/>
    </xf>
    <xf numFmtId="172" fontId="5" fillId="0" borderId="0" xfId="6" applyNumberFormat="1" applyFont="1" applyFill="1" applyBorder="1" applyAlignment="1">
      <alignment horizontal="right" vertical="center" wrapText="1"/>
    </xf>
    <xf numFmtId="171" fontId="10" fillId="2" borderId="0" xfId="7" applyNumberFormat="1" applyFont="1" applyFill="1" applyBorder="1" applyAlignment="1">
      <alignment horizontal="right" vertical="center" wrapText="1"/>
    </xf>
    <xf numFmtId="171" fontId="10" fillId="2" borderId="0" xfId="7" applyNumberFormat="1" applyFont="1" applyFill="1" applyAlignment="1">
      <alignment vertical="center"/>
    </xf>
    <xf numFmtId="168" fontId="0" fillId="0" borderId="0" xfId="1" applyNumberFormat="1" applyFont="1"/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68" fontId="2" fillId="3" borderId="0" xfId="1" applyNumberFormat="1" applyFont="1" applyFill="1"/>
    <xf numFmtId="3" fontId="5" fillId="0" borderId="0" xfId="8" applyNumberFormat="1" applyFont="1" applyFill="1" applyAlignment="1">
      <alignment vertical="center"/>
    </xf>
    <xf numFmtId="174" fontId="5" fillId="0" borderId="0" xfId="6" applyNumberFormat="1" applyFont="1" applyFill="1" applyAlignment="1">
      <alignment vertical="center"/>
    </xf>
    <xf numFmtId="174" fontId="5" fillId="0" borderId="0" xfId="6" applyNumberFormat="1" applyFont="1" applyAlignment="1">
      <alignment vertical="center"/>
    </xf>
  </cellXfs>
  <cellStyles count="10">
    <cellStyle name="Migliaia" xfId="1" builtinId="3"/>
    <cellStyle name="Migliaia [0] 2" xfId="2"/>
    <cellStyle name="Migliaia [0] 3" xfId="8"/>
    <cellStyle name="Migliaia 2" xfId="4"/>
    <cellStyle name="Migliaia 3" xfId="7"/>
    <cellStyle name="Normale" xfId="0" builtinId="0"/>
    <cellStyle name="Normale 2" xfId="3"/>
    <cellStyle name="Normale 3" xfId="6"/>
    <cellStyle name="Percentuale 2" xfId="5"/>
    <cellStyle name="Percentuale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123824</xdr:rowOff>
    </xdr:from>
    <xdr:to>
      <xdr:col>10</xdr:col>
      <xdr:colOff>495300</xdr:colOff>
      <xdr:row>10</xdr:row>
      <xdr:rowOff>0</xdr:rowOff>
    </xdr:to>
    <xdr:sp macro="" textlink="">
      <xdr:nvSpPr>
        <xdr:cNvPr id="2" name="CasellaDiTesto 1"/>
        <xdr:cNvSpPr txBox="1"/>
      </xdr:nvSpPr>
      <xdr:spPr>
        <a:xfrm>
          <a:off x="552450" y="723546"/>
          <a:ext cx="8868128" cy="1160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ANALISI COSTI VOLUMI RISULTATI</a:t>
          </a:r>
          <a:endParaRPr lang="it-I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La società Rossi presenta i seguenti dati:  800€ di costi fissi, 12€ di costo variabile unitario e 16 € di prezzo di vendita.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A quanto ammonta il margine di contribuzione unitario?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Con quale volume l’azienda raggiunge il punto pareggio? </a:t>
          </a:r>
        </a:p>
        <a:p>
          <a:r>
            <a:rPr lang="it-IT" sz="1100">
              <a:solidFill>
                <a:schemeClr val="dk1"/>
              </a:solidFill>
              <a:latin typeface="+mn-lt"/>
              <a:ea typeface="+mn-ea"/>
              <a:cs typeface="+mn-cs"/>
            </a:rPr>
            <a:t>A quale ricavo corrisponde il punto pareggio?</a:t>
          </a: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4"/>
  <sheetViews>
    <sheetView topLeftCell="A4" zoomScale="90" zoomScaleNormal="90" workbookViewId="0">
      <selection activeCell="G12" sqref="G12"/>
    </sheetView>
  </sheetViews>
  <sheetFormatPr defaultRowHeight="14.5" outlineLevelRow="1" x14ac:dyDescent="0.35"/>
  <cols>
    <col min="2" max="2" width="28.1796875" customWidth="1"/>
    <col min="3" max="3" width="22" customWidth="1"/>
    <col min="4" max="4" width="16.7265625" customWidth="1"/>
    <col min="12" max="12" width="11.54296875" bestFit="1" customWidth="1"/>
  </cols>
  <sheetData>
    <row r="3" spans="2:4" ht="18.5" x14ac:dyDescent="0.45">
      <c r="B3" s="1" t="s">
        <v>0</v>
      </c>
    </row>
    <row r="4" spans="2:4" outlineLevel="1" x14ac:dyDescent="0.35"/>
    <row r="5" spans="2:4" outlineLevel="1" x14ac:dyDescent="0.35"/>
    <row r="6" spans="2:4" outlineLevel="1" x14ac:dyDescent="0.35"/>
    <row r="7" spans="2:4" outlineLevel="1" x14ac:dyDescent="0.35"/>
    <row r="8" spans="2:4" outlineLevel="1" x14ac:dyDescent="0.35"/>
    <row r="9" spans="2:4" outlineLevel="1" x14ac:dyDescent="0.35"/>
    <row r="10" spans="2:4" outlineLevel="1" x14ac:dyDescent="0.35"/>
    <row r="11" spans="2:4" outlineLevel="1" x14ac:dyDescent="0.35"/>
    <row r="12" spans="2:4" ht="18.5" x14ac:dyDescent="0.45">
      <c r="B12" s="1" t="s">
        <v>48</v>
      </c>
    </row>
    <row r="13" spans="2:4" ht="18.5" x14ac:dyDescent="0.45">
      <c r="B13" s="1"/>
    </row>
    <row r="14" spans="2:4" ht="18.75" customHeight="1" x14ac:dyDescent="0.35">
      <c r="B14" s="2" t="s">
        <v>1</v>
      </c>
      <c r="C14" s="3"/>
      <c r="D14" s="4"/>
    </row>
    <row r="15" spans="2:4" x14ac:dyDescent="0.35">
      <c r="B15" s="5" t="s">
        <v>2</v>
      </c>
      <c r="C15" s="6"/>
      <c r="D15" s="7" t="s">
        <v>3</v>
      </c>
    </row>
    <row r="16" spans="2:4" x14ac:dyDescent="0.35">
      <c r="B16" s="5" t="s">
        <v>12</v>
      </c>
      <c r="C16" s="6">
        <v>16</v>
      </c>
      <c r="D16" s="7" t="s">
        <v>4</v>
      </c>
    </row>
    <row r="17" spans="2:5" x14ac:dyDescent="0.35">
      <c r="B17" s="5" t="s">
        <v>5</v>
      </c>
      <c r="C17" s="6">
        <v>12</v>
      </c>
      <c r="D17" s="7" t="s">
        <v>4</v>
      </c>
    </row>
    <row r="18" spans="2:5" x14ac:dyDescent="0.35">
      <c r="B18" s="8" t="s">
        <v>6</v>
      </c>
      <c r="C18" s="9">
        <v>800</v>
      </c>
      <c r="D18" s="10" t="s">
        <v>4</v>
      </c>
    </row>
    <row r="19" spans="2:5" ht="4.5" customHeight="1" x14ac:dyDescent="0.35"/>
    <row r="20" spans="2:5" ht="0.75" customHeight="1" x14ac:dyDescent="0.35"/>
    <row r="21" spans="2:5" ht="3" customHeight="1" x14ac:dyDescent="0.35"/>
    <row r="22" spans="2:5" ht="21.75" customHeight="1" x14ac:dyDescent="0.35">
      <c r="B22" s="11" t="s">
        <v>7</v>
      </c>
    </row>
    <row r="23" spans="2:5" x14ac:dyDescent="0.35">
      <c r="B23" t="s">
        <v>8</v>
      </c>
      <c r="C23" t="s">
        <v>9</v>
      </c>
      <c r="D23">
        <f>C18/(C16-C17)</f>
        <v>200</v>
      </c>
    </row>
    <row r="24" spans="2:5" x14ac:dyDescent="0.35">
      <c r="B24" s="12" t="s">
        <v>11</v>
      </c>
      <c r="C24" t="s">
        <v>10</v>
      </c>
      <c r="D24">
        <f>D23*C16</f>
        <v>3200</v>
      </c>
      <c r="E24" t="s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A16" zoomScale="70" zoomScaleNormal="70" workbookViewId="0">
      <selection activeCell="L41" sqref="L41"/>
    </sheetView>
  </sheetViews>
  <sheetFormatPr defaultRowHeight="14.5" x14ac:dyDescent="0.35"/>
  <cols>
    <col min="1" max="1" width="54.1796875" bestFit="1" customWidth="1"/>
    <col min="2" max="2" width="12.81640625" bestFit="1" customWidth="1"/>
    <col min="3" max="3" width="10.26953125" bestFit="1" customWidth="1"/>
    <col min="4" max="4" width="11.7265625" bestFit="1" customWidth="1"/>
    <col min="5" max="5" width="10.26953125" bestFit="1" customWidth="1"/>
  </cols>
  <sheetData>
    <row r="1" spans="1:5" x14ac:dyDescent="0.35">
      <c r="A1" s="14"/>
      <c r="B1" s="14"/>
      <c r="C1" s="15"/>
      <c r="D1" s="16"/>
      <c r="E1" s="13"/>
    </row>
    <row r="2" spans="1:5" ht="15.5" x14ac:dyDescent="0.35">
      <c r="A2" s="44" t="s">
        <v>49</v>
      </c>
      <c r="B2" s="14"/>
      <c r="C2" s="15"/>
      <c r="D2" s="16"/>
      <c r="E2" s="13"/>
    </row>
    <row r="3" spans="1:5" x14ac:dyDescent="0.35">
      <c r="A3" s="18"/>
      <c r="B3" s="13"/>
      <c r="C3" s="13"/>
      <c r="D3" s="13"/>
      <c r="E3" s="13"/>
    </row>
    <row r="4" spans="1:5" x14ac:dyDescent="0.35">
      <c r="A4" s="46" t="s">
        <v>13</v>
      </c>
      <c r="B4" s="18"/>
      <c r="C4" s="18"/>
      <c r="D4" s="18"/>
      <c r="E4" s="13"/>
    </row>
    <row r="5" spans="1:5" ht="15" thickBot="1" x14ac:dyDescent="0.4">
      <c r="A5" s="18"/>
      <c r="B5" s="45" t="s">
        <v>41</v>
      </c>
      <c r="C5" s="45" t="s">
        <v>42</v>
      </c>
      <c r="D5" s="45" t="s">
        <v>43</v>
      </c>
      <c r="E5" s="13"/>
    </row>
    <row r="6" spans="1:5" ht="15" thickTop="1" x14ac:dyDescent="0.35">
      <c r="A6" s="18" t="s">
        <v>14</v>
      </c>
      <c r="B6" s="18">
        <v>30000</v>
      </c>
      <c r="C6" s="18">
        <v>45500</v>
      </c>
      <c r="D6" s="18">
        <v>22000</v>
      </c>
      <c r="E6" s="13"/>
    </row>
    <row r="7" spans="1:5" x14ac:dyDescent="0.35">
      <c r="A7" s="18" t="s">
        <v>15</v>
      </c>
      <c r="B7" s="19">
        <v>4.5</v>
      </c>
      <c r="C7" s="19">
        <v>6</v>
      </c>
      <c r="D7" s="19">
        <v>7</v>
      </c>
      <c r="E7" s="56">
        <f>SUM(B7:D7)</f>
        <v>17.5</v>
      </c>
    </row>
    <row r="8" spans="1:5" x14ac:dyDescent="0.35">
      <c r="A8" s="18" t="s">
        <v>16</v>
      </c>
      <c r="B8" s="19">
        <v>5.5</v>
      </c>
      <c r="C8" s="19">
        <v>4</v>
      </c>
      <c r="D8" s="19">
        <v>2.5</v>
      </c>
      <c r="E8" s="56">
        <f>SUM(B8:D8)</f>
        <v>12</v>
      </c>
    </row>
    <row r="9" spans="1:5" x14ac:dyDescent="0.35">
      <c r="A9" s="18" t="s">
        <v>44</v>
      </c>
      <c r="B9" s="19">
        <v>400</v>
      </c>
      <c r="C9" s="19">
        <v>200</v>
      </c>
      <c r="D9" s="19">
        <v>600</v>
      </c>
      <c r="E9" s="56"/>
    </row>
    <row r="10" spans="1:5" x14ac:dyDescent="0.35">
      <c r="A10" s="18" t="s">
        <v>45</v>
      </c>
      <c r="B10" s="19">
        <v>56</v>
      </c>
      <c r="C10" s="19">
        <v>64</v>
      </c>
      <c r="D10" s="19">
        <v>76</v>
      </c>
      <c r="E10" s="56"/>
    </row>
    <row r="11" spans="1:5" x14ac:dyDescent="0.35">
      <c r="A11" s="18" t="s">
        <v>46</v>
      </c>
      <c r="B11" s="19">
        <v>40</v>
      </c>
      <c r="C11" s="19">
        <v>50</v>
      </c>
      <c r="D11" s="19">
        <v>80</v>
      </c>
      <c r="E11" s="56"/>
    </row>
    <row r="12" spans="1:5" x14ac:dyDescent="0.35">
      <c r="A12" s="18"/>
      <c r="B12" s="18"/>
      <c r="C12" s="18"/>
      <c r="D12" s="18"/>
      <c r="E12" s="13"/>
    </row>
    <row r="13" spans="1:5" x14ac:dyDescent="0.35">
      <c r="A13" s="20"/>
      <c r="B13" s="20"/>
      <c r="C13" s="20"/>
      <c r="D13" s="20"/>
      <c r="E13" s="13"/>
    </row>
    <row r="14" spans="1:5" x14ac:dyDescent="0.35">
      <c r="A14" s="47" t="s">
        <v>17</v>
      </c>
      <c r="B14" s="20"/>
      <c r="C14" s="20"/>
      <c r="D14" s="20"/>
      <c r="E14" s="13"/>
    </row>
    <row r="15" spans="1:5" x14ac:dyDescent="0.35">
      <c r="A15" s="20" t="s">
        <v>18</v>
      </c>
      <c r="B15" s="20">
        <v>1000000</v>
      </c>
      <c r="C15" s="20"/>
      <c r="D15" s="20"/>
      <c r="E15" s="13"/>
    </row>
    <row r="16" spans="1:5" x14ac:dyDescent="0.35">
      <c r="A16" s="20" t="s">
        <v>19</v>
      </c>
      <c r="B16" s="20">
        <v>600000</v>
      </c>
      <c r="C16" s="20"/>
      <c r="D16" s="20"/>
      <c r="E16" s="13"/>
    </row>
    <row r="17" spans="1:5" x14ac:dyDescent="0.35">
      <c r="A17" s="20" t="s">
        <v>20</v>
      </c>
      <c r="B17" s="20">
        <v>400000</v>
      </c>
      <c r="C17" s="20"/>
      <c r="D17" s="20"/>
      <c r="E17" s="13"/>
    </row>
    <row r="18" spans="1:5" x14ac:dyDescent="0.35">
      <c r="A18" s="20" t="s">
        <v>21</v>
      </c>
      <c r="B18" s="20">
        <v>2000000</v>
      </c>
      <c r="C18" s="20"/>
      <c r="D18" s="20"/>
      <c r="E18" s="13"/>
    </row>
    <row r="19" spans="1:5" x14ac:dyDescent="0.35">
      <c r="A19" s="20"/>
      <c r="B19" s="20"/>
      <c r="C19" s="20"/>
      <c r="D19" s="20"/>
      <c r="E19" s="13"/>
    </row>
    <row r="20" spans="1:5" ht="15" thickBot="1" x14ac:dyDescent="0.4">
      <c r="A20" s="49" t="s">
        <v>22</v>
      </c>
      <c r="B20" s="45" t="s">
        <v>41</v>
      </c>
      <c r="C20" s="45" t="s">
        <v>42</v>
      </c>
      <c r="D20" s="45" t="s">
        <v>43</v>
      </c>
      <c r="E20" s="13"/>
    </row>
    <row r="21" spans="1:5" ht="15" thickTop="1" x14ac:dyDescent="0.35">
      <c r="A21" s="21" t="s">
        <v>23</v>
      </c>
      <c r="B21" s="69">
        <v>135000</v>
      </c>
      <c r="C21" s="20">
        <v>273000</v>
      </c>
      <c r="D21" s="20">
        <v>154000</v>
      </c>
      <c r="E21" s="22">
        <f>SUM(B21:D21)</f>
        <v>562000</v>
      </c>
    </row>
    <row r="22" spans="1:5" x14ac:dyDescent="0.35">
      <c r="A22" s="20" t="s">
        <v>24</v>
      </c>
      <c r="B22" s="23">
        <f>B18/E21</f>
        <v>3.5587188612099645</v>
      </c>
      <c r="C22" s="20"/>
      <c r="D22" s="20"/>
      <c r="E22" s="13"/>
    </row>
    <row r="23" spans="1:5" x14ac:dyDescent="0.35">
      <c r="A23" s="20" t="s">
        <v>25</v>
      </c>
      <c r="B23" s="20">
        <f>B22*B21</f>
        <v>480427.04626334523</v>
      </c>
      <c r="C23" s="20">
        <f>B22*C21</f>
        <v>971530.24911032035</v>
      </c>
      <c r="D23" s="20">
        <f>B22*D21</f>
        <v>548042.70462633448</v>
      </c>
      <c r="E23" s="13"/>
    </row>
    <row r="24" spans="1:5" x14ac:dyDescent="0.35">
      <c r="A24" s="20" t="s">
        <v>26</v>
      </c>
      <c r="B24" s="24">
        <f>B23/B6</f>
        <v>16.014234875444842</v>
      </c>
      <c r="C24" s="24">
        <f t="shared" ref="C24:D24" si="0">C23/C6</f>
        <v>21.352313167259787</v>
      </c>
      <c r="D24" s="24">
        <f t="shared" si="0"/>
        <v>24.911032028469748</v>
      </c>
      <c r="E24" s="13"/>
    </row>
    <row r="25" spans="1:5" x14ac:dyDescent="0.35">
      <c r="A25" s="20" t="s">
        <v>27</v>
      </c>
      <c r="B25" s="24">
        <f>B11</f>
        <v>40</v>
      </c>
      <c r="C25" s="24">
        <f t="shared" ref="C25:D25" si="1">C11</f>
        <v>50</v>
      </c>
      <c r="D25" s="24">
        <f t="shared" si="1"/>
        <v>80</v>
      </c>
      <c r="E25" s="13"/>
    </row>
    <row r="26" spans="1:5" x14ac:dyDescent="0.35">
      <c r="A26" s="20" t="s">
        <v>28</v>
      </c>
      <c r="B26" s="24">
        <f>B10</f>
        <v>56</v>
      </c>
      <c r="C26" s="24">
        <f t="shared" ref="C26:D26" si="2">C10</f>
        <v>64</v>
      </c>
      <c r="D26" s="24">
        <f t="shared" si="2"/>
        <v>76</v>
      </c>
      <c r="E26" s="13"/>
    </row>
    <row r="27" spans="1:5" x14ac:dyDescent="0.35">
      <c r="A27" s="21" t="s">
        <v>29</v>
      </c>
      <c r="B27" s="57">
        <f>B24+B25+B26</f>
        <v>112.01423487544484</v>
      </c>
      <c r="C27" s="57">
        <f t="shared" ref="C27:D27" si="3">C24+C25+C26</f>
        <v>135.35231316725978</v>
      </c>
      <c r="D27" s="57">
        <f t="shared" si="3"/>
        <v>180.91103202846975</v>
      </c>
      <c r="E27" s="13"/>
    </row>
    <row r="28" spans="1:5" x14ac:dyDescent="0.35">
      <c r="A28" s="20"/>
      <c r="B28" s="25"/>
      <c r="C28" s="25"/>
      <c r="D28" s="25"/>
      <c r="E28" s="13"/>
    </row>
    <row r="29" spans="1:5" ht="15" thickBot="1" x14ac:dyDescent="0.4">
      <c r="A29" s="49" t="s">
        <v>30</v>
      </c>
      <c r="B29" s="45" t="s">
        <v>41</v>
      </c>
      <c r="C29" s="45" t="s">
        <v>42</v>
      </c>
      <c r="D29" s="45" t="s">
        <v>43</v>
      </c>
      <c r="E29" s="13"/>
    </row>
    <row r="30" spans="1:5" ht="15" thickTop="1" x14ac:dyDescent="0.35">
      <c r="A30" s="48" t="s">
        <v>31</v>
      </c>
      <c r="B30" s="70">
        <v>165000</v>
      </c>
      <c r="C30" s="70">
        <v>182000</v>
      </c>
      <c r="D30" s="70">
        <v>55000</v>
      </c>
      <c r="E30" s="71">
        <f>SUM(B30:D30)</f>
        <v>402000</v>
      </c>
    </row>
    <row r="31" spans="1:5" x14ac:dyDescent="0.35">
      <c r="A31" s="18" t="s">
        <v>24</v>
      </c>
      <c r="B31" s="27">
        <f>B18/E30</f>
        <v>4.9751243781094523</v>
      </c>
      <c r="C31" s="18"/>
      <c r="D31" s="18"/>
      <c r="E31" s="13"/>
    </row>
    <row r="32" spans="1:5" x14ac:dyDescent="0.35">
      <c r="A32" s="18" t="s">
        <v>32</v>
      </c>
      <c r="B32" s="18">
        <f>B31*B30</f>
        <v>820895.52238805965</v>
      </c>
      <c r="C32" s="18">
        <f>B31*C30</f>
        <v>905472.63681592036</v>
      </c>
      <c r="D32" s="18">
        <f>B31*D30</f>
        <v>273631.84079601988</v>
      </c>
      <c r="E32" s="28"/>
    </row>
    <row r="33" spans="1:11" x14ac:dyDescent="0.35">
      <c r="A33" s="18" t="s">
        <v>26</v>
      </c>
      <c r="B33" s="19">
        <f>B32/B6</f>
        <v>27.363184079601989</v>
      </c>
      <c r="C33" s="19">
        <f>C32/C6</f>
        <v>19.900497512437809</v>
      </c>
      <c r="D33" s="19">
        <f>D32/D6</f>
        <v>12.437810945273631</v>
      </c>
      <c r="E33" s="13"/>
      <c r="F33" s="13"/>
      <c r="G33" s="13"/>
      <c r="H33" s="13"/>
      <c r="I33" s="13"/>
      <c r="J33" s="13"/>
      <c r="K33" s="13"/>
    </row>
    <row r="34" spans="1:11" x14ac:dyDescent="0.35">
      <c r="A34" s="18" t="s">
        <v>27</v>
      </c>
      <c r="B34" s="19">
        <f>B25</f>
        <v>40</v>
      </c>
      <c r="C34" s="19">
        <f t="shared" ref="C34:D34" si="4">C25</f>
        <v>50</v>
      </c>
      <c r="D34" s="19">
        <f t="shared" si="4"/>
        <v>80</v>
      </c>
      <c r="E34" s="13"/>
      <c r="F34" s="13"/>
      <c r="G34" s="13"/>
      <c r="H34" s="13"/>
      <c r="I34" s="13"/>
      <c r="J34" s="13"/>
      <c r="K34" s="13"/>
    </row>
    <row r="35" spans="1:11" x14ac:dyDescent="0.35">
      <c r="A35" s="18" t="s">
        <v>28</v>
      </c>
      <c r="B35" s="19">
        <f>B10</f>
        <v>56</v>
      </c>
      <c r="C35" s="19">
        <f t="shared" ref="C35:D35" si="5">C10</f>
        <v>64</v>
      </c>
      <c r="D35" s="19">
        <f t="shared" si="5"/>
        <v>76</v>
      </c>
      <c r="E35" s="13"/>
      <c r="F35" s="13"/>
      <c r="G35" s="13"/>
      <c r="H35" s="13"/>
      <c r="I35" s="13"/>
      <c r="J35" s="13"/>
      <c r="K35" s="13"/>
    </row>
    <row r="36" spans="1:11" x14ac:dyDescent="0.35">
      <c r="A36" s="14" t="s">
        <v>29</v>
      </c>
      <c r="B36" s="57">
        <f>B33+B34+B35</f>
        <v>123.36318407960199</v>
      </c>
      <c r="C36" s="57">
        <f t="shared" ref="C36:D36" si="6">C33+C34+C35</f>
        <v>133.90049751243782</v>
      </c>
      <c r="D36" s="57">
        <f t="shared" si="6"/>
        <v>168.43781094527361</v>
      </c>
      <c r="E36" s="29"/>
      <c r="F36" s="13"/>
      <c r="G36" s="13"/>
      <c r="H36" s="13"/>
      <c r="I36" s="13"/>
      <c r="J36" s="13"/>
      <c r="K36" s="13"/>
    </row>
    <row r="38" spans="1:11" ht="15" thickBot="1" x14ac:dyDescent="0.4">
      <c r="A38" s="49" t="s">
        <v>33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5" thickTop="1" x14ac:dyDescent="0.35">
      <c r="A39" s="13"/>
      <c r="B39" s="50"/>
      <c r="C39" s="13"/>
      <c r="D39" s="13"/>
      <c r="E39" s="13"/>
      <c r="F39" s="13"/>
      <c r="G39" s="13"/>
      <c r="H39" s="13"/>
      <c r="I39" s="13"/>
      <c r="J39" s="13"/>
      <c r="K39" s="13"/>
    </row>
    <row r="40" spans="1:11" x14ac:dyDescent="0.35">
      <c r="A40" s="13"/>
      <c r="B40" s="50" t="s">
        <v>34</v>
      </c>
      <c r="C40" s="17" t="s">
        <v>35</v>
      </c>
      <c r="D40" s="17" t="s">
        <v>14</v>
      </c>
      <c r="E40" s="13"/>
      <c r="F40" s="13"/>
      <c r="G40" s="13"/>
      <c r="H40" s="13"/>
      <c r="I40" s="13"/>
      <c r="J40" s="13"/>
      <c r="K40" s="13"/>
    </row>
    <row r="41" spans="1:11" x14ac:dyDescent="0.35">
      <c r="A41" s="17" t="s">
        <v>36</v>
      </c>
      <c r="B41" s="51">
        <v>600000</v>
      </c>
      <c r="C41" s="22">
        <v>400000</v>
      </c>
      <c r="D41" s="18">
        <v>1000000</v>
      </c>
      <c r="E41" s="29"/>
      <c r="F41" s="13"/>
      <c r="G41" s="13"/>
      <c r="H41" s="13"/>
      <c r="I41" s="13"/>
      <c r="J41" s="13"/>
      <c r="K41" s="13"/>
    </row>
    <row r="42" spans="1:11" x14ac:dyDescent="0.35">
      <c r="A42" s="17" t="s">
        <v>37</v>
      </c>
      <c r="B42" s="52" t="s">
        <v>47</v>
      </c>
      <c r="C42" s="30" t="s">
        <v>38</v>
      </c>
      <c r="D42" s="31" t="s">
        <v>39</v>
      </c>
      <c r="E42" s="29"/>
      <c r="F42" s="13"/>
      <c r="G42" s="13"/>
      <c r="H42" s="13"/>
      <c r="I42" s="13"/>
      <c r="J42" s="13"/>
      <c r="K42" s="13"/>
    </row>
    <row r="43" spans="1:11" x14ac:dyDescent="0.35">
      <c r="A43" s="13"/>
      <c r="B43" s="51">
        <f>B6+C6+D6</f>
        <v>97500</v>
      </c>
      <c r="C43" s="56">
        <f>B9+C9+D9</f>
        <v>1200</v>
      </c>
      <c r="D43" s="26">
        <v>402000</v>
      </c>
      <c r="E43" s="29"/>
      <c r="F43" s="32"/>
      <c r="G43" s="13"/>
      <c r="H43" s="13"/>
      <c r="I43" s="13"/>
      <c r="J43" s="13"/>
      <c r="K43" s="13"/>
    </row>
    <row r="44" spans="1:11" x14ac:dyDescent="0.35">
      <c r="A44" s="33" t="s">
        <v>40</v>
      </c>
      <c r="B44" s="53">
        <f>B41/B43</f>
        <v>6.1538461538461542</v>
      </c>
      <c r="C44" s="53">
        <f>C41/C43</f>
        <v>333.33333333333331</v>
      </c>
      <c r="D44" s="34">
        <v>2.4875621890547261</v>
      </c>
      <c r="E44" s="32"/>
      <c r="F44" s="13"/>
      <c r="G44" s="13"/>
      <c r="H44" s="13"/>
      <c r="I44" s="13"/>
      <c r="J44" s="59"/>
      <c r="K44" s="13"/>
    </row>
    <row r="45" spans="1:11" x14ac:dyDescent="0.35">
      <c r="A45" s="33"/>
      <c r="B45" s="54"/>
      <c r="C45" s="35"/>
      <c r="D45" s="13"/>
      <c r="E45" s="13"/>
      <c r="F45" s="13"/>
      <c r="G45" s="13"/>
      <c r="H45" s="13"/>
      <c r="I45" s="13"/>
      <c r="J45" s="13"/>
      <c r="K45" s="13"/>
    </row>
    <row r="46" spans="1:11" x14ac:dyDescent="0.35">
      <c r="A46" s="58" t="s">
        <v>41</v>
      </c>
      <c r="B46" s="53">
        <v>6.1538461538461542</v>
      </c>
      <c r="C46" s="36">
        <v>4.4444444444444438</v>
      </c>
      <c r="D46" s="26">
        <v>13.681592039800993</v>
      </c>
      <c r="E46" s="37">
        <f>SUM(B46:D46)</f>
        <v>24.279882638091593</v>
      </c>
      <c r="F46" s="13"/>
      <c r="G46" s="13"/>
      <c r="H46" s="13"/>
      <c r="I46" s="13"/>
      <c r="J46" s="13"/>
      <c r="K46" s="53"/>
    </row>
    <row r="47" spans="1:11" x14ac:dyDescent="0.35">
      <c r="A47" s="58" t="s">
        <v>42</v>
      </c>
      <c r="B47" s="53">
        <v>6.1538461538461542</v>
      </c>
      <c r="C47" s="36">
        <v>1.4652014652014649</v>
      </c>
      <c r="D47" s="26">
        <v>9.9502487562189046</v>
      </c>
      <c r="E47" s="37">
        <f t="shared" ref="E47:E48" si="7">SUM(B47:D47)</f>
        <v>17.569296375266525</v>
      </c>
      <c r="F47" s="13"/>
      <c r="G47" s="13"/>
      <c r="H47" s="13"/>
      <c r="I47" s="13"/>
      <c r="J47" s="13"/>
      <c r="K47" s="13"/>
    </row>
    <row r="48" spans="1:11" x14ac:dyDescent="0.35">
      <c r="A48" s="58" t="s">
        <v>43</v>
      </c>
      <c r="B48" s="53">
        <v>6.1538461538461542</v>
      </c>
      <c r="C48" s="36">
        <v>9.0909090909090917</v>
      </c>
      <c r="D48" s="26">
        <v>6.2189054726368154</v>
      </c>
      <c r="E48" s="37">
        <f t="shared" si="7"/>
        <v>21.463660717392063</v>
      </c>
      <c r="F48" s="13"/>
      <c r="G48" s="13"/>
      <c r="H48" s="13"/>
      <c r="I48" s="13"/>
      <c r="J48" s="13"/>
      <c r="K48" s="13"/>
    </row>
    <row r="49" spans="1:6" x14ac:dyDescent="0.35">
      <c r="A49" s="33"/>
      <c r="B49" s="54"/>
      <c r="C49" s="35"/>
      <c r="D49" s="13"/>
      <c r="E49" s="38"/>
      <c r="F49" s="13"/>
    </row>
    <row r="50" spans="1:6" x14ac:dyDescent="0.35">
      <c r="A50" s="39" t="s">
        <v>29</v>
      </c>
      <c r="B50" s="60">
        <f>E46+B10+B11</f>
        <v>120.27988263809159</v>
      </c>
      <c r="C50" s="60">
        <f>E47+C10+C11</f>
        <v>131.56929637526653</v>
      </c>
      <c r="D50" s="61">
        <f>E48+D10+D11</f>
        <v>177.46366071739206</v>
      </c>
      <c r="E50" s="28"/>
      <c r="F50" s="13"/>
    </row>
    <row r="51" spans="1:6" x14ac:dyDescent="0.35">
      <c r="A51" s="33"/>
      <c r="B51" s="54"/>
      <c r="C51" s="35"/>
      <c r="D51" s="13"/>
      <c r="E51" s="13"/>
      <c r="F51" s="13"/>
    </row>
    <row r="52" spans="1:6" x14ac:dyDescent="0.35">
      <c r="A52" s="33"/>
      <c r="B52" s="55"/>
      <c r="C52" s="41"/>
      <c r="D52" s="13"/>
      <c r="E52" s="13"/>
      <c r="F52" s="13"/>
    </row>
    <row r="53" spans="1:6" x14ac:dyDescent="0.35">
      <c r="A53" s="40"/>
      <c r="B53" s="55"/>
      <c r="C53" s="41"/>
      <c r="D53" s="13"/>
      <c r="E53" s="13"/>
      <c r="F53" s="13"/>
    </row>
    <row r="54" spans="1:6" x14ac:dyDescent="0.35">
      <c r="A54" s="42"/>
      <c r="B54" s="43"/>
      <c r="C54" s="43"/>
      <c r="D54" s="13"/>
      <c r="E54" s="29"/>
      <c r="F54" s="13"/>
    </row>
    <row r="55" spans="1:6" x14ac:dyDescent="0.35">
      <c r="A55" s="13"/>
      <c r="B55" s="43"/>
      <c r="C55" s="43"/>
      <c r="D55" s="13"/>
      <c r="E55" s="13"/>
      <c r="F55" s="13"/>
    </row>
    <row r="56" spans="1:6" x14ac:dyDescent="0.35">
      <c r="A56" s="13"/>
      <c r="B56" s="43"/>
      <c r="C56" s="43"/>
      <c r="D56" s="13"/>
      <c r="E56" s="13"/>
      <c r="F56" s="13"/>
    </row>
    <row r="57" spans="1:6" x14ac:dyDescent="0.35">
      <c r="A57" s="13"/>
      <c r="B57" s="43"/>
      <c r="C57" s="43"/>
      <c r="D57" s="13"/>
      <c r="E57" s="13"/>
      <c r="F57" s="13"/>
    </row>
    <row r="58" spans="1:6" x14ac:dyDescent="0.35">
      <c r="A58" s="13"/>
      <c r="B58" s="43"/>
      <c r="C58" s="43"/>
      <c r="D58" s="13"/>
      <c r="E58" s="13"/>
      <c r="F58" s="13"/>
    </row>
    <row r="59" spans="1:6" x14ac:dyDescent="0.35">
      <c r="A59" s="13"/>
      <c r="B59" s="43"/>
      <c r="C59" s="43"/>
      <c r="D59" s="13"/>
      <c r="E59" s="29"/>
      <c r="F59" s="13"/>
    </row>
    <row r="60" spans="1:6" x14ac:dyDescent="0.35">
      <c r="A60" s="13"/>
      <c r="B60" s="43"/>
      <c r="C60" s="43"/>
      <c r="D60" s="13"/>
      <c r="E60" s="29"/>
      <c r="F60" s="13"/>
    </row>
    <row r="61" spans="1:6" x14ac:dyDescent="0.35">
      <c r="A61" s="13"/>
      <c r="B61" s="43"/>
      <c r="C61" s="43"/>
      <c r="D61" s="13"/>
      <c r="E61" s="29"/>
      <c r="F61" s="32"/>
    </row>
    <row r="62" spans="1:6" x14ac:dyDescent="0.35">
      <c r="A62" s="13"/>
      <c r="B62" s="13"/>
      <c r="C62" s="13"/>
      <c r="D62" s="13"/>
      <c r="E62" s="32"/>
      <c r="F62" s="13"/>
    </row>
    <row r="64" spans="1:6" x14ac:dyDescent="0.35">
      <c r="A64" s="13"/>
      <c r="B64" s="13"/>
      <c r="C64" s="13"/>
      <c r="D64" s="13"/>
      <c r="E64" s="29"/>
      <c r="F64" s="13"/>
    </row>
    <row r="65" spans="2:5" x14ac:dyDescent="0.35">
      <c r="B65" s="13"/>
      <c r="C65" s="13"/>
      <c r="D65" s="13"/>
      <c r="E65" s="32"/>
    </row>
    <row r="69" spans="2:5" x14ac:dyDescent="0.35">
      <c r="B69" s="43"/>
      <c r="C69" s="13"/>
      <c r="D69" s="13"/>
      <c r="E69" s="13"/>
    </row>
    <row r="70" spans="2:5" x14ac:dyDescent="0.35">
      <c r="B70" s="32"/>
      <c r="C70" s="13"/>
      <c r="D70" s="13"/>
      <c r="E70" s="13"/>
    </row>
    <row r="71" spans="2:5" x14ac:dyDescent="0.35">
      <c r="B71" s="43"/>
      <c r="C71" s="13"/>
      <c r="D71" s="13"/>
      <c r="E71" s="13"/>
    </row>
    <row r="72" spans="2:5" x14ac:dyDescent="0.35">
      <c r="B72" s="43"/>
      <c r="C72" s="13"/>
      <c r="D72" s="13"/>
      <c r="E72" s="13"/>
    </row>
    <row r="85" spans="2:2" x14ac:dyDescent="0.35">
      <c r="B85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zoomScale="90" zoomScaleNormal="90" workbookViewId="0">
      <selection activeCell="J27" sqref="J27"/>
    </sheetView>
  </sheetViews>
  <sheetFormatPr defaultRowHeight="14.5" x14ac:dyDescent="0.35"/>
  <cols>
    <col min="2" max="2" width="39" bestFit="1" customWidth="1"/>
    <col min="4" max="4" width="19.81640625" customWidth="1"/>
    <col min="5" max="5" width="13" customWidth="1"/>
    <col min="6" max="6" width="12.08984375" customWidth="1"/>
    <col min="7" max="7" width="11.6328125" customWidth="1"/>
    <col min="8" max="8" width="11.08984375" bestFit="1" customWidth="1"/>
  </cols>
  <sheetData>
    <row r="2" spans="2:9" x14ac:dyDescent="0.35">
      <c r="B2" s="63" t="s">
        <v>70</v>
      </c>
    </row>
    <row r="4" spans="2:9" x14ac:dyDescent="0.35">
      <c r="B4" s="66" t="s">
        <v>1</v>
      </c>
      <c r="C4" s="67"/>
      <c r="D4" s="67"/>
      <c r="E4" s="67"/>
      <c r="F4" s="67"/>
      <c r="G4" s="67"/>
      <c r="H4" s="67"/>
      <c r="I4" s="67"/>
    </row>
    <row r="5" spans="2:9" x14ac:dyDescent="0.35">
      <c r="E5" t="s">
        <v>50</v>
      </c>
      <c r="F5" t="s">
        <v>51</v>
      </c>
      <c r="G5" t="s">
        <v>52</v>
      </c>
    </row>
    <row r="7" spans="2:9" x14ac:dyDescent="0.35">
      <c r="B7" t="s">
        <v>53</v>
      </c>
      <c r="C7" t="s">
        <v>3</v>
      </c>
      <c r="D7" s="62"/>
      <c r="E7" s="62">
        <v>300</v>
      </c>
      <c r="F7" s="62">
        <v>2000</v>
      </c>
      <c r="G7" s="62">
        <v>1000</v>
      </c>
      <c r="H7" s="62"/>
    </row>
    <row r="8" spans="2:9" x14ac:dyDescent="0.35">
      <c r="B8" t="s">
        <v>54</v>
      </c>
      <c r="C8" t="s">
        <v>4</v>
      </c>
      <c r="D8" s="62"/>
      <c r="E8" s="62">
        <v>50</v>
      </c>
      <c r="F8" s="62">
        <v>40</v>
      </c>
      <c r="G8" s="62">
        <v>30</v>
      </c>
      <c r="H8" s="62"/>
    </row>
    <row r="9" spans="2:9" x14ac:dyDescent="0.35">
      <c r="B9" t="s">
        <v>55</v>
      </c>
      <c r="C9" t="s">
        <v>56</v>
      </c>
      <c r="D9" s="62"/>
      <c r="E9" s="62">
        <v>1000</v>
      </c>
      <c r="F9" s="62">
        <v>3000</v>
      </c>
      <c r="G9" s="62">
        <v>3500</v>
      </c>
      <c r="H9" s="62"/>
    </row>
    <row r="10" spans="2:9" x14ac:dyDescent="0.35">
      <c r="B10" t="s">
        <v>55</v>
      </c>
      <c r="C10" t="s">
        <v>4</v>
      </c>
      <c r="D10" s="62"/>
      <c r="E10" s="62">
        <f>1280/20/8*E9</f>
        <v>8000</v>
      </c>
      <c r="F10" s="62">
        <f>1280/20/8*F9</f>
        <v>24000</v>
      </c>
      <c r="G10" s="62">
        <f>1280/20/8*G9</f>
        <v>28000</v>
      </c>
      <c r="H10" s="62"/>
    </row>
    <row r="11" spans="2:9" x14ac:dyDescent="0.35">
      <c r="B11" t="s">
        <v>57</v>
      </c>
      <c r="C11" t="s">
        <v>4</v>
      </c>
      <c r="D11" s="62"/>
      <c r="E11" s="62">
        <f>4*3*E7</f>
        <v>3600</v>
      </c>
      <c r="F11" s="62">
        <f>3*3*F7</f>
        <v>18000</v>
      </c>
      <c r="G11" s="62">
        <f>12*3*G7</f>
        <v>36000</v>
      </c>
      <c r="H11" s="62"/>
    </row>
    <row r="12" spans="2:9" x14ac:dyDescent="0.35">
      <c r="B12" t="s">
        <v>58</v>
      </c>
      <c r="C12" t="s">
        <v>4</v>
      </c>
      <c r="D12" s="62"/>
      <c r="E12" s="62">
        <f>E7*E8*0.07</f>
        <v>1050</v>
      </c>
      <c r="F12" s="62">
        <f t="shared" ref="F12:G12" si="0">F7*F8*0.07</f>
        <v>5600.0000000000009</v>
      </c>
      <c r="G12" s="62">
        <f t="shared" si="0"/>
        <v>2100</v>
      </c>
      <c r="H12" s="62"/>
    </row>
    <row r="13" spans="2:9" x14ac:dyDescent="0.35">
      <c r="B13" t="s">
        <v>59</v>
      </c>
      <c r="C13" t="s">
        <v>4</v>
      </c>
      <c r="D13" s="62"/>
      <c r="E13" s="62">
        <v>1500</v>
      </c>
      <c r="F13" s="62">
        <v>1500</v>
      </c>
      <c r="G13" s="62">
        <v>1500</v>
      </c>
      <c r="H13" s="62"/>
    </row>
    <row r="14" spans="2:9" x14ac:dyDescent="0.35">
      <c r="B14" t="s">
        <v>60</v>
      </c>
      <c r="C14" t="s">
        <v>4</v>
      </c>
      <c r="D14" s="62"/>
      <c r="E14" s="62"/>
      <c r="F14" s="62">
        <v>3000</v>
      </c>
      <c r="G14" s="62"/>
      <c r="H14" s="62"/>
    </row>
    <row r="15" spans="2:9" x14ac:dyDescent="0.35">
      <c r="B15" t="s">
        <v>61</v>
      </c>
      <c r="C15" t="s">
        <v>4</v>
      </c>
      <c r="D15" s="62">
        <v>10000</v>
      </c>
      <c r="E15" s="62"/>
      <c r="F15" s="62"/>
      <c r="G15" s="62"/>
      <c r="H15" s="62"/>
    </row>
    <row r="16" spans="2:9" x14ac:dyDescent="0.35">
      <c r="D16" s="62"/>
      <c r="E16" s="62"/>
      <c r="F16" s="62"/>
      <c r="G16" s="62"/>
      <c r="H16" s="62"/>
    </row>
    <row r="17" spans="2:9" x14ac:dyDescent="0.35">
      <c r="D17" s="62"/>
      <c r="E17" s="62"/>
      <c r="F17" s="62"/>
      <c r="G17" s="62"/>
      <c r="H17" s="62"/>
    </row>
    <row r="18" spans="2:9" x14ac:dyDescent="0.35">
      <c r="B18" s="64" t="s">
        <v>62</v>
      </c>
      <c r="C18" s="65"/>
      <c r="D18" s="65"/>
      <c r="E18" s="65"/>
      <c r="F18" s="65"/>
      <c r="G18" s="65"/>
      <c r="H18" s="65"/>
      <c r="I18" s="65"/>
    </row>
    <row r="19" spans="2:9" x14ac:dyDescent="0.35">
      <c r="E19" t="s">
        <v>50</v>
      </c>
      <c r="F19" t="s">
        <v>51</v>
      </c>
      <c r="G19" t="s">
        <v>52</v>
      </c>
      <c r="H19" t="s">
        <v>21</v>
      </c>
    </row>
    <row r="20" spans="2:9" x14ac:dyDescent="0.35">
      <c r="B20" t="s">
        <v>63</v>
      </c>
      <c r="E20" s="62">
        <f>E7*E8</f>
        <v>15000</v>
      </c>
      <c r="F20" s="62">
        <f t="shared" ref="F20:G20" si="1">F7*F8</f>
        <v>80000</v>
      </c>
      <c r="G20" s="62">
        <f t="shared" si="1"/>
        <v>30000</v>
      </c>
      <c r="H20" s="62">
        <f>SUM(E20:G20)</f>
        <v>125000</v>
      </c>
      <c r="I20" s="62"/>
    </row>
    <row r="21" spans="2:9" x14ac:dyDescent="0.35">
      <c r="B21" t="str">
        <f>B11</f>
        <v>Materie prime</v>
      </c>
      <c r="E21" s="62">
        <f>E11</f>
        <v>3600</v>
      </c>
      <c r="F21" s="62">
        <f t="shared" ref="F21:G21" si="2">F11</f>
        <v>18000</v>
      </c>
      <c r="G21" s="62">
        <f t="shared" si="2"/>
        <v>36000</v>
      </c>
      <c r="H21" s="62">
        <f t="shared" ref="H21:H31" si="3">SUM(E21:G21)</f>
        <v>57600</v>
      </c>
      <c r="I21" s="62"/>
    </row>
    <row r="22" spans="2:9" x14ac:dyDescent="0.35">
      <c r="B22" t="str">
        <f>B10</f>
        <v>Manodopera</v>
      </c>
      <c r="E22" s="62">
        <f>E10</f>
        <v>8000</v>
      </c>
      <c r="F22" s="62">
        <f>F10</f>
        <v>24000</v>
      </c>
      <c r="G22" s="62">
        <f>G10</f>
        <v>28000</v>
      </c>
      <c r="H22" s="62">
        <f t="shared" si="3"/>
        <v>60000</v>
      </c>
      <c r="I22" s="62"/>
    </row>
    <row r="23" spans="2:9" x14ac:dyDescent="0.35">
      <c r="E23" s="62"/>
      <c r="F23" s="62"/>
      <c r="G23" s="62"/>
      <c r="H23" s="62"/>
      <c r="I23" s="62"/>
    </row>
    <row r="24" spans="2:9" x14ac:dyDescent="0.35">
      <c r="C24" s="64" t="s">
        <v>64</v>
      </c>
      <c r="D24" s="64"/>
      <c r="E24" s="68">
        <f>E21+E22</f>
        <v>11600</v>
      </c>
      <c r="F24" s="68">
        <f t="shared" ref="F24:H24" si="4">F21+F22</f>
        <v>42000</v>
      </c>
      <c r="G24" s="68">
        <f t="shared" si="4"/>
        <v>64000</v>
      </c>
      <c r="H24" s="68">
        <f t="shared" si="4"/>
        <v>117600</v>
      </c>
      <c r="I24" s="68"/>
    </row>
    <row r="25" spans="2:9" x14ac:dyDescent="0.35">
      <c r="C25" s="64" t="s">
        <v>65</v>
      </c>
      <c r="D25" s="64"/>
      <c r="E25" s="68">
        <f>E20-E24</f>
        <v>3400</v>
      </c>
      <c r="F25" s="68">
        <f t="shared" ref="F25:G25" si="5">F20-F24</f>
        <v>38000</v>
      </c>
      <c r="G25" s="68">
        <f t="shared" si="5"/>
        <v>-34000</v>
      </c>
      <c r="H25" s="68">
        <f t="shared" si="3"/>
        <v>7400</v>
      </c>
      <c r="I25" s="68"/>
    </row>
    <row r="26" spans="2:9" x14ac:dyDescent="0.35">
      <c r="E26" s="62"/>
      <c r="F26" s="62"/>
      <c r="G26" s="62"/>
      <c r="H26" s="62"/>
      <c r="I26" s="62"/>
    </row>
    <row r="27" spans="2:9" x14ac:dyDescent="0.35">
      <c r="B27" t="str">
        <f>B12</f>
        <v>Stipendio agenti</v>
      </c>
      <c r="E27" s="62">
        <f t="shared" ref="E27:G29" si="6">E12</f>
        <v>1050</v>
      </c>
      <c r="F27" s="62">
        <f t="shared" si="6"/>
        <v>5600.0000000000009</v>
      </c>
      <c r="G27" s="62">
        <f t="shared" si="6"/>
        <v>2100</v>
      </c>
      <c r="H27" s="62">
        <f t="shared" si="3"/>
        <v>8750</v>
      </c>
      <c r="I27" s="62"/>
    </row>
    <row r="28" spans="2:9" x14ac:dyDescent="0.35">
      <c r="B28" t="str">
        <f>B13</f>
        <v>stipendio product manager</v>
      </c>
      <c r="E28" s="62">
        <f t="shared" si="6"/>
        <v>1500</v>
      </c>
      <c r="F28" s="62">
        <f t="shared" si="6"/>
        <v>1500</v>
      </c>
      <c r="G28" s="62">
        <f t="shared" si="6"/>
        <v>1500</v>
      </c>
      <c r="H28" s="62">
        <f t="shared" si="3"/>
        <v>4500</v>
      </c>
      <c r="I28" s="62"/>
    </row>
    <row r="29" spans="2:9" x14ac:dyDescent="0.35">
      <c r="B29" t="str">
        <f>B14</f>
        <v>Spese per la pubblicità</v>
      </c>
      <c r="E29" s="62">
        <f t="shared" si="6"/>
        <v>0</v>
      </c>
      <c r="F29" s="62">
        <f t="shared" si="6"/>
        <v>3000</v>
      </c>
      <c r="G29" s="62">
        <f t="shared" si="6"/>
        <v>0</v>
      </c>
      <c r="H29" s="62">
        <f t="shared" si="3"/>
        <v>3000</v>
      </c>
      <c r="I29" s="62"/>
    </row>
    <row r="30" spans="2:9" x14ac:dyDescent="0.35">
      <c r="E30" s="62"/>
      <c r="F30" s="62"/>
      <c r="G30" s="62"/>
      <c r="H30" s="62"/>
      <c r="I30" s="62"/>
    </row>
    <row r="31" spans="2:9" x14ac:dyDescent="0.35">
      <c r="C31" s="64" t="s">
        <v>66</v>
      </c>
      <c r="D31" s="64"/>
      <c r="E31" s="68">
        <f>E27+E28+E29</f>
        <v>2550</v>
      </c>
      <c r="F31" s="68">
        <f t="shared" ref="F31:G31" si="7">F27+F28+F29</f>
        <v>10100</v>
      </c>
      <c r="G31" s="68">
        <f t="shared" si="7"/>
        <v>3600</v>
      </c>
      <c r="H31" s="68">
        <f t="shared" si="3"/>
        <v>16250</v>
      </c>
      <c r="I31" s="68"/>
    </row>
    <row r="32" spans="2:9" x14ac:dyDescent="0.35">
      <c r="C32" s="64" t="s">
        <v>67</v>
      </c>
      <c r="D32" s="64"/>
      <c r="E32" s="68">
        <f>E25-E31</f>
        <v>850</v>
      </c>
      <c r="F32" s="68">
        <f t="shared" ref="F32:G32" si="8">F25-F31</f>
        <v>27900</v>
      </c>
      <c r="G32" s="68">
        <f t="shared" si="8"/>
        <v>-37600</v>
      </c>
      <c r="H32" s="68"/>
      <c r="I32" s="68"/>
    </row>
    <row r="33" spans="2:9" x14ac:dyDescent="0.35">
      <c r="E33" s="62"/>
      <c r="F33" s="62"/>
      <c r="G33" s="62"/>
      <c r="H33" s="62"/>
      <c r="I33" s="62"/>
    </row>
    <row r="34" spans="2:9" x14ac:dyDescent="0.35">
      <c r="B34" t="str">
        <f>B15</f>
        <v>Costi amm.ti e generali</v>
      </c>
      <c r="E34" s="62"/>
      <c r="F34" s="62"/>
      <c r="G34" s="62"/>
      <c r="H34" s="62">
        <f>D15</f>
        <v>10000</v>
      </c>
      <c r="I34" s="62"/>
    </row>
    <row r="35" spans="2:9" x14ac:dyDescent="0.35">
      <c r="B35" t="s">
        <v>68</v>
      </c>
      <c r="E35" s="62"/>
      <c r="F35" s="62"/>
      <c r="G35" s="62"/>
      <c r="H35" s="62">
        <v>2000</v>
      </c>
      <c r="I35" s="62"/>
    </row>
    <row r="36" spans="2:9" x14ac:dyDescent="0.35">
      <c r="C36" s="64" t="s">
        <v>69</v>
      </c>
      <c r="D36" s="64"/>
      <c r="E36" s="68"/>
      <c r="F36" s="68"/>
      <c r="G36" s="68"/>
      <c r="H36" s="68">
        <f>H20-H24-H31-H34-H35</f>
        <v>-20850</v>
      </c>
      <c r="I36" s="68"/>
    </row>
    <row r="37" spans="2:9" x14ac:dyDescent="0.35">
      <c r="E37" s="62"/>
      <c r="F37" s="62"/>
      <c r="G37" s="62"/>
      <c r="H37" s="62"/>
      <c r="I37" s="62"/>
    </row>
    <row r="38" spans="2:9" x14ac:dyDescent="0.35">
      <c r="E38" s="62"/>
      <c r="F38" s="62"/>
      <c r="G38" s="62"/>
      <c r="H38" s="62"/>
      <c r="I38" s="6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CVR ESERCITAZIONE 27 OTT</vt:lpstr>
      <vt:lpstr>CASO_TOMMASI_ES 27OTT</vt:lpstr>
      <vt:lpstr>CASO TRILLI ESERCITAZIONE 27 OT</vt:lpstr>
      <vt:lpstr>Foglio3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Cioli</cp:lastModifiedBy>
  <dcterms:created xsi:type="dcterms:W3CDTF">2012-06-12T08:15:13Z</dcterms:created>
  <dcterms:modified xsi:type="dcterms:W3CDTF">2022-10-28T09:44:37Z</dcterms:modified>
</cp:coreProperties>
</file>