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zelda\ownCloud\DIDATTICA\FINANZIARIA\EA\AA2020_2021\PUBBLICATI\"/>
    </mc:Choice>
  </mc:AlternateContent>
  <bookViews>
    <workbookView xWindow="0" yWindow="0" windowWidth="28800" windowHeight="12330"/>
  </bookViews>
  <sheets>
    <sheet name="TIR_ES1" sheetId="65" r:id="rId1"/>
    <sheet name="TIR_ES2" sheetId="66" r:id="rId2"/>
    <sheet name="TIR_ES3" sheetId="67" r:id="rId3"/>
    <sheet name="TIR_ES4" sheetId="68" r:id="rId4"/>
    <sheet name="TIR_ES5" sheetId="69" r:id="rId5"/>
    <sheet name="TIR_ES6" sheetId="70" r:id="rId6"/>
    <sheet name="TIR_ES7" sheetId="71" r:id="rId7"/>
    <sheet name="TIR_ES8" sheetId="72" r:id="rId8"/>
    <sheet name="TIR_ES9" sheetId="73" r:id="rId9"/>
    <sheet name="TIR_ES10" sheetId="74" r:id="rId10"/>
    <sheet name="TIR_ES11" sheetId="75" r:id="rId11"/>
    <sheet name="TIR_ES12" sheetId="76" r:id="rId12"/>
    <sheet name="TIR_ES13" sheetId="77" r:id="rId13"/>
    <sheet name="TIR_ES14" sheetId="78" r:id="rId14"/>
    <sheet name="TIR_ES15" sheetId="79" r:id="rId15"/>
    <sheet name="TIR_ES16" sheetId="80" r:id="rId16"/>
    <sheet name="TIR_ES17" sheetId="81" r:id="rId17"/>
    <sheet name="TIR_ES18" sheetId="82" r:id="rId18"/>
    <sheet name="TIR_ES19" sheetId="83" r:id="rId19"/>
    <sheet name="TIR_ES20" sheetId="84" r:id="rId20"/>
  </sheets>
  <calcPr calcId="162913"/>
</workbook>
</file>

<file path=xl/calcChain.xml><?xml version="1.0" encoding="utf-8"?>
<calcChain xmlns="http://schemas.openxmlformats.org/spreadsheetml/2006/main">
  <c r="D39" i="79" l="1"/>
  <c r="D32" i="79"/>
  <c r="D30" i="79"/>
  <c r="D29" i="79"/>
  <c r="C15" i="78"/>
  <c r="C16" i="77"/>
  <c r="C15" i="76"/>
  <c r="C23" i="76" s="1"/>
  <c r="C24" i="76" s="1"/>
  <c r="C39" i="76" s="1"/>
  <c r="C13" i="76"/>
  <c r="D24" i="75"/>
  <c r="D25" i="75" s="1"/>
  <c r="D21" i="75"/>
  <c r="D19" i="75"/>
  <c r="D18" i="75"/>
  <c r="C26" i="74"/>
  <c r="C25" i="74"/>
  <c r="F24" i="74" s="1"/>
  <c r="F23" i="74"/>
  <c r="C20" i="74"/>
  <c r="F19" i="74" s="1"/>
  <c r="I19" i="74" s="1"/>
  <c r="L19" i="74" s="1"/>
  <c r="C24" i="73"/>
  <c r="C23" i="73"/>
  <c r="G16" i="73"/>
  <c r="F16" i="73"/>
  <c r="E16" i="73"/>
  <c r="D16" i="73"/>
  <c r="C16" i="73"/>
  <c r="D19" i="72"/>
  <c r="D21" i="72" s="1"/>
  <c r="D18" i="72"/>
  <c r="H15" i="72"/>
  <c r="C24" i="71"/>
  <c r="C25" i="71" s="1"/>
  <c r="C22" i="71"/>
  <c r="C21" i="71"/>
  <c r="C20" i="71"/>
  <c r="G17" i="70"/>
  <c r="L13" i="70"/>
  <c r="I13" i="70"/>
  <c r="I12" i="70"/>
  <c r="D13" i="69"/>
  <c r="D12" i="69"/>
  <c r="D13" i="68"/>
  <c r="D12" i="68"/>
  <c r="D20" i="67"/>
  <c r="E20" i="67" s="1"/>
  <c r="E19" i="67"/>
  <c r="D19" i="67"/>
  <c r="D18" i="67"/>
  <c r="E18" i="67" s="1"/>
  <c r="E15" i="67"/>
  <c r="I14" i="66"/>
  <c r="L11" i="66"/>
  <c r="O11" i="66" s="1"/>
  <c r="I11" i="66"/>
  <c r="I10" i="66"/>
  <c r="H15" i="65"/>
  <c r="K12" i="65"/>
  <c r="H12" i="65"/>
  <c r="H11" i="65"/>
</calcChain>
</file>

<file path=xl/sharedStrings.xml><?xml version="1.0" encoding="utf-8"?>
<sst xmlns="http://schemas.openxmlformats.org/spreadsheetml/2006/main" count="182" uniqueCount="96">
  <si>
    <t>t</t>
  </si>
  <si>
    <t>x1</t>
  </si>
  <si>
    <t>x0</t>
  </si>
  <si>
    <t>t1</t>
  </si>
  <si>
    <t>t2</t>
  </si>
  <si>
    <t>x2</t>
  </si>
  <si>
    <t>anni</t>
  </si>
  <si>
    <t>a</t>
  </si>
  <si>
    <t>b</t>
  </si>
  <si>
    <t>c</t>
  </si>
  <si>
    <t>I</t>
  </si>
  <si>
    <t>m</t>
  </si>
  <si>
    <t>C</t>
  </si>
  <si>
    <t>i</t>
  </si>
  <si>
    <t>T.I.R.</t>
  </si>
  <si>
    <t>P</t>
  </si>
  <si>
    <t>cedola</t>
  </si>
  <si>
    <t>trimestrale</t>
  </si>
  <si>
    <t>k</t>
  </si>
  <si>
    <t>prezzo</t>
  </si>
  <si>
    <t>v</t>
  </si>
  <si>
    <t>semestrale</t>
  </si>
  <si>
    <t>--&gt;</t>
  </si>
  <si>
    <t>coeff c</t>
  </si>
  <si>
    <t>coeff b</t>
  </si>
  <si>
    <t>tir</t>
  </si>
  <si>
    <t>coeff a</t>
  </si>
  <si>
    <t>TIR</t>
  </si>
  <si>
    <t>tir semestrale</t>
  </si>
  <si>
    <t>tir annuo</t>
  </si>
  <si>
    <t>tasso cedolare</t>
  </si>
  <si>
    <t>annua</t>
  </si>
  <si>
    <t>Sia dato un titolo a cedola fissa x di valore nominale 100 euro,  vita a scadenza 7 anni, cedola annuale e quotato alla pari. Sapendo che il T.I.R. di x è uguale a 12.73%, calcolare la cedola I del titolo e il valore attuale rispetto a tale tasso.</t>
  </si>
  <si>
    <t>Sia dato un titolo a cedola fissa x di valore facciale 120 euro, vita a scadenza 10 anni, cedola annuale di 12.5 euro e quotato alla pari. Calcolarne il T.I.R. ed il valore attuale relativamente tale tasso.</t>
  </si>
  <si>
    <r>
      <t xml:space="preserve">Sia dato il flusso di importi monetari x = {x0, x1, x2}, esigibili secondo lo scadenzario t = {0, 1, 2}, ove
x = {−11.5 , 13 , −1 } .
Calcolare il T.I.R. i  dell’operazione finanziaria x/t. Determinare inoltre l’importo  </t>
    </r>
    <r>
      <rPr>
        <sz val="14"/>
        <color theme="1"/>
        <rFont val="Calibri"/>
        <family val="2"/>
      </rPr>
      <t>Δ</t>
    </r>
    <r>
      <rPr>
        <sz val="14"/>
        <color theme="1"/>
        <rFont val="Calibri"/>
        <family val="2"/>
        <scheme val="minor"/>
      </rPr>
      <t xml:space="preserve">x0 che bisogna sommare ad x0 affinchè il T.I.R. dell’operazione {x0 + </t>
    </r>
    <r>
      <rPr>
        <sz val="14"/>
        <color theme="1"/>
        <rFont val="Calibri"/>
        <family val="2"/>
      </rPr>
      <t>Δ</t>
    </r>
    <r>
      <rPr>
        <sz val="14"/>
        <color theme="1"/>
        <rFont val="Calibri"/>
        <family val="2"/>
        <scheme val="minor"/>
      </rPr>
      <t xml:space="preserve"> x0, x1, x2}/t risulti uguale al 6%.</t>
    </r>
  </si>
  <si>
    <t>xk</t>
  </si>
  <si>
    <t>Sia dato un titolo a cedola fissa x di valore nominale 100 euro, vita a scadenza m = 2 anni, cedola annuale dell’8% nominale e prezzo P = 98 euro. Calcolarne il T.I.R. i  e il valore attuale W(0, x) secondo la legge esponenziale individuata dal T.I.R.; determinare inoltre la quantità  P di cui bisogna decrementare il prezzo affinchè il T.I.R. risulti uguale al 10%.</t>
  </si>
  <si>
    <t>nominale</t>
  </si>
  <si>
    <t>scadenza</t>
  </si>
  <si>
    <t>TAN</t>
  </si>
  <si>
    <t>FLUSSO</t>
  </si>
  <si>
    <t>I+C</t>
  </si>
  <si>
    <t>v1</t>
  </si>
  <si>
    <t>v2</t>
  </si>
  <si>
    <t>&lt;-OK</t>
  </si>
  <si>
    <t>V al 10%</t>
  </si>
  <si>
    <r>
      <t>Sia dato il flusso di importi monetari x = {x0, x1, x2, x3}, esigibili secondo lo scadenzario t = {0, 1, 2, 3}, ove x = { 0 , −51 , 10 , 50 } .
Calcolare il T.I.R. i  dell’operazione finanziaria x/t. Determinare inoltre l’importo  x0 che bisogna sommare ad x0 affinchè il T.I.R. dell’operazione {x0+</t>
    </r>
    <r>
      <rPr>
        <sz val="14"/>
        <color theme="1"/>
        <rFont val="Calibri"/>
        <family val="2"/>
      </rPr>
      <t>Δ</t>
    </r>
    <r>
      <rPr>
        <sz val="14"/>
        <color theme="1"/>
        <rFont val="Calibri"/>
        <family val="2"/>
        <scheme val="minor"/>
      </rPr>
      <t>x0, x1,x2,x3}/t risulti uguale all’8%.</t>
    </r>
  </si>
  <si>
    <t>Dx0</t>
  </si>
  <si>
    <t>Si consideri un mercato in cui sono presenti al tempo t0 = 0 i seguenti titoli:
un titolo x = {7, 2.5, 3, 87}/t al prezzo di 90 euro,
un titolo y = {0, 4.5, 4, 32}/t al prezzo di 22 euro,
ove t = {1, 2, 3, 4} anni.
Si determini il tasso interno di rendimento i del titolo z composto dalla somma del titolo x con il titolo y. Si determini inoltre il valore attuale di z secondo la legge esponenziale individuata dal t.i.r. i.</t>
  </si>
  <si>
    <t>x</t>
  </si>
  <si>
    <t>y</t>
  </si>
  <si>
    <t>x+y</t>
  </si>
  <si>
    <t>Si osserva che il titolo z, ottenuto come somma di x e y, è un titolo con cedola costate I=7, valore facciale 112 e prezzo 112.
Il titolo pertanto quota alla pari e il T.I.R. è equivalente al tasso cedolare</t>
  </si>
  <si>
    <t>V</t>
  </si>
  <si>
    <t>Una Banca riceve un'identica richiesta di  finanziamento da due imprese con lo stesso merito creditizio, di importo pari a S = 130 000 euro. La prima impresa (A) propone di rimborsare il  finanziamento in un'unica soluzione, dopo 16 mesi, al tasso annuo lineare del 2,65%. La seconda impresa (B) propone di rimborsare il  finanziamento in due rate uguali, pagabili dopo 8 e 16 mesi, calcolate con una legge esponenziale di tasso annuo 2,15%. Si determinino i tassi interni di rendimento delle due operazioni, esprimendoli in forma percentuale e su base annua, e la rata che l'impresa B propone di pagare.
Per motivi di bilancio, la Banca pu o scegliere di  finanziare una sola delle due imprese. Quale sceglierà, e per quale motivo?</t>
  </si>
  <si>
    <t>finanziamento</t>
  </si>
  <si>
    <t>impresa A</t>
  </si>
  <si>
    <t>tasso semplice</t>
  </si>
  <si>
    <t>restituisce</t>
  </si>
  <si>
    <t>tasso</t>
  </si>
  <si>
    <t>impresa B</t>
  </si>
  <si>
    <t>rate</t>
  </si>
  <si>
    <t>tasso composto</t>
  </si>
  <si>
    <t>rata</t>
  </si>
  <si>
    <t>Per la banca è un'operazione di investimento quindi sceglierà il TIR più alto, cioè la 
proposta dell'impresa A.</t>
  </si>
  <si>
    <t>Sia dato un contratto finanziario caratterizzato da un flusso di pagamenti x = {50, 38,−100} lire, esigibili ai tempi t = {0, 1, 2} anni. Calcolarne il tasso interno di rendimento i ed esprimerlo in forma percentuale e su base annua.
Determinare inoltre l’importo  Δx0 che bisogna sommare al primo pagamento per ottenere un contratto con tasso
interno di rendimento del 8%.</t>
  </si>
  <si>
    <t>Calcolare il tasso interno di rendimento i  del contratto finanziario:
x/t = {−85, 8, 8, 8, 8, 8, 8, 8, 93}/{0, 0.5, 1, 1.5, 2, 2.5, 3, 3.5, 4} 
essendo il tempo espresso in anni. Calcolare quindi il valore residuo del contratto nell’istante t* = 0.75 anni in base alla legge esponenziale individuata da i .</t>
  </si>
  <si>
    <t>Cedola</t>
  </si>
  <si>
    <t>Valore a scadenza</t>
  </si>
  <si>
    <t>valore facciale</t>
  </si>
  <si>
    <t>cedole annue</t>
  </si>
  <si>
    <t>Si osserva che il titolo quota alla pari quindi il tasso interno di rendimento è uguale al tasso cedolare, I/C. Le cedole sono semestrali quindi il TIR così calcolato sarà semestrale</t>
  </si>
  <si>
    <t>Tasso cedolare</t>
  </si>
  <si>
    <t>Il valore di un contratto finanziario in un qualsiasi istante di tempo può essere espresso come somma del valore montante e del valore residuo: W(t*)=M(t*)+V(t*). Poichè l’operazione finanziaria è equa secondo la legge esponenziale individuata da i , cioè W(t*)=0,  risulta: V(t*) = −M(t*) . Conviene calcolare il valore montante perchè il numero di pagamenti precedenti a t* è inferiore al numero di pagamenti successivi a t*.</t>
  </si>
  <si>
    <t>t*</t>
  </si>
  <si>
    <t>Flussi precedenti a t*</t>
  </si>
  <si>
    <t>tk</t>
  </si>
  <si>
    <t>Si consideri il contratto finanziario x/t = {x0, 25, 31}/{0, 1, 2} essendo il tempo espresso in
semestri. Determinare l’importo x0 tale che il tasso interno di rendimento del contratto risulti
non inferiore al 9% (annuo).</t>
  </si>
  <si>
    <t>FLUSSI</t>
  </si>
  <si>
    <t>Affinchè il TIR sia NON INFERIORE al 9% il valore di x0 dovrà essere NON MINORE di -52.39</t>
  </si>
  <si>
    <t>Si consideri il contratto finanziario x/t = {−55, 10, 50}/{0, 0.5, t2} essendo il tempo espresso in
anni. Determinare t2 in modo che il contratto abbia un tasso interno di rendimento i  = 9%.</t>
  </si>
  <si>
    <t>In t = 0 sul mercato è presente un titolo x ={-102, 5, 105} sullo scadenzario t={0, 1, 2} anni.
1) Senza fare calcoli dire se il TIR dell'operazione sarà minore o maggiore del 5%;
2) determinare il TIR di x;
3) qual è il valore dell'operazione al tempo 2 al tasso di interesse uguale al TIR?
4) qual è il prezzo P che deve avere il titolo affinchè il TIR di x sia uguale al 3%?
5) quale deve essere la cedola I affinchè il prezzo del titolo sia uguale a 100 e il TIR sia uguale al 4%?</t>
  </si>
  <si>
    <t>1)</t>
  </si>
  <si>
    <t>Si osserva che la cedola è di 5 euro e il valore facciale è quindi 100 e il tasso cedolare è il 5%. Se il titolo quotasse alla pari il TIR sarebbe allora pari al tasso cedolare, cioè al 5%. Il prezzo 102 è maggiore del prezzo di parità quindi il TIR dell'operazione x con prezzo 102 è inferiore al 5%.</t>
  </si>
  <si>
    <t>2)</t>
  </si>
  <si>
    <t>&lt;-</t>
  </si>
  <si>
    <t>Ok</t>
  </si>
  <si>
    <t>3)</t>
  </si>
  <si>
    <t>Poiché l'operazione è equa al tempo 0 per la proprietà invariantiva è equa in qualunque istante t. Quindi anche al tempo 2 il avlore dell'operazione sarà 0.</t>
  </si>
  <si>
    <t>4)</t>
  </si>
  <si>
    <t>5)</t>
  </si>
  <si>
    <t>Prezzo ugaule a 100 vuol dire che il titolo quota alla pari e quindi il tasso cedolare è uguale al TIR. In questo caso sarà quindi il tasso cedolare pari al 4% e la cedola sarà I=4</t>
  </si>
  <si>
    <t xml:space="preserve">Il signor Rossi chiede in prestito a Banca Verde 10 000 euro, da restituirsi dopo un anno e 3 mesi con un interesse di 840 euro. Si calcolino il tasso di interesse periodale j e il tasso interno di rendimento i* in base annua dell'operazione.
Banca Blu è disponibile a prestare la stessa somma per lo stesso periodo e applica un tasso di interesse annuo
semplice del 7.1%. Calcolare il tasso di interesse periodale jB e il tasso interno di rendimento i*B in base annua
dell'operazione proposta da Banca Blu.
Quale banca sceglierà il sig. Rossi, e perchè?
</t>
  </si>
  <si>
    <t xml:space="preserve">Una banca propone in prestito 15 000 euro a un imprenditore, da restituirsi dopo T anni con un interesse di 5 000 euro. Si determini T, sapendo che il tasso annuo composto del prestito è i = 4%. 
Un'altra banca propone in prestito la stessa somma per T’ anni, al tasso annuo semplice i’ = 5%. Determinare T’ in modo che l'importo che l'imprenditore dovrà restituire sarà lo stesso del prestito proposto dalla prima banca.
Si indichi infine a quale delle due banche si rivolgerà l'imprenditore.
</t>
  </si>
  <si>
    <t xml:space="preserve">Nel mercato secondario dei titoli di Stato, il BTP con vita residua un anno e cedola semestrale del 4% nominale annuo quota 98.3 per ogni 100 euro di nominale. Il Bund (titolo di Stato della Repubblica Federale Tedesca analogo al BTP) con stessa vita residua e cedola semestrale del 2% nominale annuo quota 100:5 per ogni 100 euro di nominale.
Si calcolino i tassi interni di rendimento dei due titoli e lo spread fra i due, esprimendo i tassi in forma percentuale e in base annua e lo spread in punti base (cfr. 100 p.b. = 1%).
</t>
  </si>
  <si>
    <t xml:space="preserve">Un investitore acquista un portafoglio di titoli di Stato del valore complessivo di 29 000 euro; dopo 6 mesi vende metà del portafoglio ricavando 15 000 euro; e dopo altri 6 mesi liquida la parte rimanente portafoglio ricavando 15 200 euro.
Si calcoli il tasso interno di rendimento dell'operazione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</si>
</sst>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€&quot;\ * #,##0.00_-;\-&quot;€&quot;\ * #,##0.00_-;_-&quot;€&quot;\ * &quot;-&quot;??_-;_-@_-"/>
    <numFmt numFmtId="43" formatCode="_-* #,##0.00_-;\-* #,##0.00_-;_-* &quot;-&quot;??_-;_-@_-"/>
    <numFmt numFmtId="169" formatCode="0.0000%"/>
    <numFmt numFmtId="171" formatCode="0.000%"/>
    <numFmt numFmtId="176" formatCode="0.00000"/>
    <numFmt numFmtId="181" formatCode="_-* #,##0.00000_-;\-* #,##0.000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8">
    <xf numFmtId="0" fontId="0" fillId="0" borderId="0" xfId="0"/>
    <xf numFmtId="0" fontId="0" fillId="0" borderId="1" xfId="0" applyBorder="1"/>
    <xf numFmtId="176" fontId="6" fillId="0" borderId="1" xfId="0" applyNumberFormat="1" applyFont="1" applyBorder="1"/>
    <xf numFmtId="0" fontId="6" fillId="0" borderId="1" xfId="0" applyFont="1" applyBorder="1"/>
    <xf numFmtId="0" fontId="6" fillId="4" borderId="1" xfId="0" applyFont="1" applyFill="1" applyBorder="1"/>
    <xf numFmtId="0" fontId="6" fillId="0" borderId="0" xfId="0" applyFont="1"/>
    <xf numFmtId="0" fontId="6" fillId="2" borderId="1" xfId="0" applyFont="1" applyFill="1" applyBorder="1"/>
    <xf numFmtId="0" fontId="6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horizontal="right" vertical="top" wrapText="1"/>
    </xf>
    <xf numFmtId="9" fontId="6" fillId="0" borderId="0" xfId="0" applyNumberFormat="1" applyFont="1"/>
    <xf numFmtId="9" fontId="6" fillId="3" borderId="1" xfId="0" applyNumberFormat="1" applyFont="1" applyFill="1" applyBorder="1"/>
    <xf numFmtId="0" fontId="6" fillId="0" borderId="1" xfId="0" applyFont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0" fontId="7" fillId="3" borderId="1" xfId="2" applyFont="1" applyFill="1" applyBorder="1"/>
    <xf numFmtId="0" fontId="7" fillId="0" borderId="0" xfId="2" applyFont="1"/>
    <xf numFmtId="0" fontId="2" fillId="0" borderId="0" xfId="2"/>
    <xf numFmtId="0" fontId="7" fillId="0" borderId="1" xfId="2" applyFont="1" applyBorder="1" applyAlignment="1">
      <alignment horizontal="center"/>
    </xf>
    <xf numFmtId="0" fontId="7" fillId="2" borderId="1" xfId="2" applyFont="1" applyFill="1" applyBorder="1"/>
    <xf numFmtId="0" fontId="7" fillId="0" borderId="0" xfId="2" quotePrefix="1" applyFont="1" applyAlignment="1">
      <alignment horizontal="center"/>
    </xf>
    <xf numFmtId="0" fontId="7" fillId="0" borderId="1" xfId="2" applyFont="1" applyBorder="1"/>
    <xf numFmtId="171" fontId="7" fillId="0" borderId="1" xfId="11" applyNumberFormat="1" applyFont="1" applyBorder="1"/>
    <xf numFmtId="9" fontId="7" fillId="2" borderId="1" xfId="2" applyNumberFormat="1" applyFont="1" applyFill="1" applyBorder="1"/>
    <xf numFmtId="0" fontId="7" fillId="0" borderId="1" xfId="2" applyNumberFormat="1" applyFont="1" applyBorder="1"/>
    <xf numFmtId="10" fontId="7" fillId="0" borderId="1" xfId="11" applyNumberFormat="1" applyFont="1" applyBorder="1"/>
    <xf numFmtId="0" fontId="6" fillId="3" borderId="1" xfId="0" applyFont="1" applyFill="1" applyBorder="1"/>
    <xf numFmtId="10" fontId="6" fillId="2" borderId="1" xfId="0" applyNumberFormat="1" applyFont="1" applyFill="1" applyBorder="1"/>
    <xf numFmtId="169" fontId="6" fillId="0" borderId="1" xfId="11" applyNumberFormat="1" applyFont="1" applyBorder="1"/>
    <xf numFmtId="0" fontId="6" fillId="3" borderId="1" xfId="0" applyFont="1" applyFill="1" applyBorder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9" fontId="6" fillId="2" borderId="1" xfId="0" applyNumberFormat="1" applyFont="1" applyFill="1" applyBorder="1"/>
    <xf numFmtId="0" fontId="6" fillId="0" borderId="1" xfId="0" applyNumberFormat="1" applyFont="1" applyBorder="1"/>
    <xf numFmtId="0" fontId="6" fillId="0" borderId="3" xfId="0" applyFont="1" applyBorder="1"/>
    <xf numFmtId="181" fontId="6" fillId="0" borderId="1" xfId="12" applyNumberFormat="1" applyFont="1" applyBorder="1"/>
    <xf numFmtId="0" fontId="6" fillId="0" borderId="0" xfId="0" applyFont="1" applyAlignment="1">
      <alignment vertical="top"/>
    </xf>
    <xf numFmtId="0" fontId="6" fillId="4" borderId="1" xfId="0" applyFont="1" applyFill="1" applyBorder="1" applyAlignment="1">
      <alignment vertical="top"/>
    </xf>
    <xf numFmtId="169" fontId="6" fillId="0" borderId="1" xfId="11" applyNumberFormat="1" applyFont="1" applyBorder="1" applyAlignment="1">
      <alignment vertical="top"/>
    </xf>
    <xf numFmtId="0" fontId="0" fillId="3" borderId="1" xfId="0" applyFill="1" applyBorder="1"/>
    <xf numFmtId="0" fontId="0" fillId="2" borderId="1" xfId="0" applyFill="1" applyBorder="1"/>
    <xf numFmtId="10" fontId="0" fillId="2" borderId="1" xfId="0" applyNumberFormat="1" applyFill="1" applyBorder="1"/>
    <xf numFmtId="0" fontId="0" fillId="0" borderId="0" xfId="0" quotePrefix="1" applyAlignment="1">
      <alignment horizontal="center"/>
    </xf>
    <xf numFmtId="169" fontId="0" fillId="0" borderId="1" xfId="11" applyNumberFormat="1" applyFont="1" applyBorder="1"/>
    <xf numFmtId="10" fontId="0" fillId="0" borderId="1" xfId="0" applyNumberFormat="1" applyBorder="1"/>
    <xf numFmtId="0" fontId="6" fillId="0" borderId="1" xfId="0" applyFont="1" applyFill="1" applyBorder="1"/>
    <xf numFmtId="9" fontId="6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vertical="top" wrapText="1"/>
    </xf>
    <xf numFmtId="0" fontId="6" fillId="4" borderId="1" xfId="0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vertical="top" wrapText="1"/>
    </xf>
    <xf numFmtId="169" fontId="6" fillId="0" borderId="0" xfId="0" applyNumberFormat="1" applyFont="1"/>
    <xf numFmtId="169" fontId="6" fillId="0" borderId="0" xfId="11" applyNumberFormat="1" applyFont="1"/>
    <xf numFmtId="0" fontId="6" fillId="4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/>
    <xf numFmtId="0" fontId="6" fillId="4" borderId="2" xfId="0" applyFont="1" applyFill="1" applyBorder="1"/>
    <xf numFmtId="0" fontId="6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</cellXfs>
  <cellStyles count="13">
    <cellStyle name="Migliaia 2" xfId="1"/>
    <cellStyle name="Migliaia 3" xfId="5"/>
    <cellStyle name="Migliaia 4" xfId="9"/>
    <cellStyle name="Migliaia 5" xfId="12"/>
    <cellStyle name="Normale" xfId="0" builtinId="0"/>
    <cellStyle name="Normale 2" xfId="2"/>
    <cellStyle name="Normale 3" xfId="4"/>
    <cellStyle name="Normale 3 2" xfId="7"/>
    <cellStyle name="Percentuale 2" xfId="3"/>
    <cellStyle name="Percentuale 2 2" xfId="8"/>
    <cellStyle name="Percentuale 3" xfId="10"/>
    <cellStyle name="Percentuale 4" xfId="11"/>
    <cellStyle name="Valuta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133350</xdr:rowOff>
    </xdr:from>
    <xdr:ext cx="10044225" cy="768928"/>
    <xdr:sp macro="" textlink="">
      <xdr:nvSpPr>
        <xdr:cNvPr id="2" name="CasellaDiTesto 1"/>
        <xdr:cNvSpPr txBox="1"/>
      </xdr:nvSpPr>
      <xdr:spPr>
        <a:xfrm>
          <a:off x="638175" y="295275"/>
          <a:ext cx="10044225" cy="768928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 consideri il flusso di importi monetari x = {−45,−40, 100} relativo allo scadenzario t = {0, 1, 2}, essendo i tempi espressi su base annua.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Calcolare il tasso interno di rendimento su base annua dell’operazione finanziaria assegnata. Determinare inoltre la variazione </a:t>
          </a:r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Symbol"/>
            </a:rPr>
            <a:t></a:t>
          </a:r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x</a:t>
          </a:r>
          <a:r>
            <a:rPr lang="it-IT" sz="14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che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deve subire l’importo x</a:t>
          </a:r>
          <a:r>
            <a:rPr lang="it-IT" sz="14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 </a:t>
          </a:r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affinchè il tasso interno di rendimento dell’operazione finanziaria {x</a:t>
          </a:r>
          <a:r>
            <a:rPr lang="it-IT" sz="14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+ </a:t>
          </a:r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Symbol"/>
            </a:rPr>
            <a:t></a:t>
          </a:r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x</a:t>
          </a:r>
          <a:r>
            <a:rPr lang="it-IT" sz="14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x</a:t>
          </a:r>
          <a:r>
            <a:rPr lang="it-IT" sz="14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x</a:t>
          </a:r>
          <a:r>
            <a:rPr lang="it-IT" sz="14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} risulti uguale al 10%.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1</xdr:row>
      <xdr:rowOff>142875</xdr:rowOff>
    </xdr:from>
    <xdr:ext cx="10824117" cy="530658"/>
    <xdr:sp macro="" textlink="">
      <xdr:nvSpPr>
        <xdr:cNvPr id="2" name="CasellaDiTesto 1"/>
        <xdr:cNvSpPr txBox="1"/>
      </xdr:nvSpPr>
      <xdr:spPr>
        <a:xfrm>
          <a:off x="685800" y="304800"/>
          <a:ext cx="10824117" cy="530658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Determinare il tasso interno di rendimento i su base annua dell’operazione finanziaria {−92, 3, 95} = {0, 0.5, 1} , essendo il tempo misurato in anni.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Determinare inoltre la quantità  x che bisogna sommare all’ultima posta per ottenere un tasso interno di rendimento annuo del 4%.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</xdr:row>
      <xdr:rowOff>123825</xdr:rowOff>
    </xdr:from>
    <xdr:ext cx="9810750" cy="1407308"/>
    <xdr:sp macro="" textlink="">
      <xdr:nvSpPr>
        <xdr:cNvPr id="2" name="CasellaDiTesto 1"/>
        <xdr:cNvSpPr txBox="1"/>
      </xdr:nvSpPr>
      <xdr:spPr>
        <a:xfrm>
          <a:off x="695325" y="285750"/>
          <a:ext cx="9810750" cy="1407308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Sia dato un titolo a cedola fissa x di valore facciale C = 100 euro, vita a scadenza di 10 anni, cedola I= 4 euro e quotato alla pari. Calcolare il tasso interno di rendimento nei seguenti casi:</a:t>
          </a:r>
        </a:p>
        <a:p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(a) cedola annua,</a:t>
          </a:r>
        </a:p>
        <a:p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(b) cedola semestrale,</a:t>
          </a:r>
        </a:p>
        <a:p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(c) cedola trimestrale.</a:t>
          </a:r>
        </a:p>
        <a:p>
          <a:endParaRPr lang="it-IT" sz="1400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M32"/>
  <sheetViews>
    <sheetView tabSelected="1" workbookViewId="0">
      <selection activeCell="A15" sqref="A15"/>
    </sheetView>
  </sheetViews>
  <sheetFormatPr defaultColWidth="9.1796875" defaultRowHeight="12.5" x14ac:dyDescent="0.25"/>
  <cols>
    <col min="1" max="10" width="9.1796875" style="15"/>
    <col min="11" max="11" width="12.26953125" style="15" bestFit="1" customWidth="1"/>
    <col min="12" max="16384" width="9.1796875" style="15"/>
  </cols>
  <sheetData>
    <row r="10" spans="2:13" ht="17.5" x14ac:dyDescent="0.35">
      <c r="B10" s="12" t="s">
        <v>18</v>
      </c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2:13" ht="17.5" x14ac:dyDescent="0.35">
      <c r="B11" s="16">
        <v>0</v>
      </c>
      <c r="C11" s="17">
        <v>-45</v>
      </c>
      <c r="D11" s="18" t="s">
        <v>22</v>
      </c>
      <c r="E11" s="14" t="s">
        <v>23</v>
      </c>
      <c r="F11" s="14"/>
      <c r="G11" s="13" t="s">
        <v>1</v>
      </c>
      <c r="H11" s="19">
        <f>(-C12-SQRT(C12^2-4*C13*C11))/(2*C13)</f>
        <v>-0.5</v>
      </c>
      <c r="I11" s="14"/>
      <c r="J11" s="14"/>
      <c r="K11" s="14"/>
      <c r="L11" s="14"/>
      <c r="M11" s="14"/>
    </row>
    <row r="12" spans="2:13" ht="17.5" x14ac:dyDescent="0.35">
      <c r="B12" s="16">
        <v>1</v>
      </c>
      <c r="C12" s="17">
        <v>-40</v>
      </c>
      <c r="D12" s="18" t="s">
        <v>22</v>
      </c>
      <c r="E12" s="14" t="s">
        <v>24</v>
      </c>
      <c r="F12" s="14"/>
      <c r="G12" s="13" t="s">
        <v>5</v>
      </c>
      <c r="H12" s="19">
        <f>(-C12+SQRT(C12^2-4*C13*C11))/(2*C13)</f>
        <v>0.9</v>
      </c>
      <c r="I12" s="18" t="s">
        <v>22</v>
      </c>
      <c r="J12" s="13" t="s">
        <v>25</v>
      </c>
      <c r="K12" s="20">
        <f>(1/H12)-1</f>
        <v>0.11111111111111116</v>
      </c>
      <c r="L12" s="14"/>
      <c r="M12" s="14"/>
    </row>
    <row r="13" spans="2:13" ht="17.5" x14ac:dyDescent="0.35">
      <c r="B13" s="16">
        <v>2</v>
      </c>
      <c r="C13" s="17">
        <v>100</v>
      </c>
      <c r="D13" s="18" t="s">
        <v>22</v>
      </c>
      <c r="E13" s="14" t="s">
        <v>26</v>
      </c>
      <c r="F13" s="14"/>
      <c r="G13" s="14"/>
      <c r="H13" s="14"/>
      <c r="I13" s="14"/>
      <c r="J13" s="14"/>
      <c r="K13" s="14"/>
      <c r="L13" s="14"/>
      <c r="M13" s="14"/>
    </row>
    <row r="14" spans="2:13" ht="17.5" x14ac:dyDescent="0.3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2:13" ht="17.5" x14ac:dyDescent="0.35">
      <c r="B15" s="13" t="s">
        <v>27</v>
      </c>
      <c r="C15" s="21">
        <v>0.1</v>
      </c>
      <c r="D15" s="14"/>
      <c r="E15" s="14"/>
      <c r="F15" s="14"/>
      <c r="G15" s="13" t="s">
        <v>2</v>
      </c>
      <c r="H15" s="22">
        <f>-C13*(1+C15)^-B13-C12*(1+C15)^-B12-C11</f>
        <v>-1.2809917355371851</v>
      </c>
      <c r="I15" s="14"/>
      <c r="J15" s="14"/>
      <c r="K15" s="14"/>
      <c r="L15" s="14"/>
      <c r="M15" s="14"/>
    </row>
    <row r="16" spans="2:13" ht="17.5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2:13" ht="17.5" x14ac:dyDescent="0.3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2:13" ht="17.5" x14ac:dyDescent="0.3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2:13" ht="17.5" x14ac:dyDescent="0.3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2:13" ht="17.5" x14ac:dyDescent="0.3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2:13" ht="17.5" x14ac:dyDescent="0.3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2:13" ht="17.5" x14ac:dyDescent="0.3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2:13" ht="17.5" x14ac:dyDescent="0.3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2:13" ht="17.5" x14ac:dyDescent="0.3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2:13" ht="17.5" x14ac:dyDescent="0.3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2:13" ht="17.5" x14ac:dyDescent="0.3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2:13" ht="17.5" x14ac:dyDescent="0.3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2:13" ht="17.5" x14ac:dyDescent="0.3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2:13" ht="17.5" x14ac:dyDescent="0.3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2:13" ht="17.5" x14ac:dyDescent="0.3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2:13" ht="17.5" x14ac:dyDescent="0.3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2:13" ht="17.5" x14ac:dyDescent="0.3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A15" sqref="A15"/>
    </sheetView>
  </sheetViews>
  <sheetFormatPr defaultRowHeight="14.5" x14ac:dyDescent="0.35"/>
  <cols>
    <col min="2" max="2" width="14.1796875" bestFit="1" customWidth="1"/>
    <col min="5" max="5" width="10.26953125" bestFit="1" customWidth="1"/>
  </cols>
  <sheetData>
    <row r="1" spans="1:12" ht="15" customHeight="1" x14ac:dyDescent="0.35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 customHeight="1" x14ac:dyDescent="0.3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 customHeight="1" x14ac:dyDescent="0.3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5" customHeight="1" x14ac:dyDescent="0.3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5" customHeight="1" x14ac:dyDescent="0.3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5" customHeight="1" x14ac:dyDescent="0.3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5" customHeight="1" x14ac:dyDescent="0.3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5" customHeight="1" x14ac:dyDescent="0.3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5" customHeight="1" x14ac:dyDescent="0.3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x14ac:dyDescent="0.3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x14ac:dyDescent="0.3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 x14ac:dyDescent="0.3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 x14ac:dyDescent="0.3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6" spans="1:12" x14ac:dyDescent="0.35">
      <c r="B16" s="37" t="s">
        <v>55</v>
      </c>
      <c r="C16" s="38">
        <v>13000</v>
      </c>
    </row>
    <row r="18" spans="2:12" x14ac:dyDescent="0.35">
      <c r="B18" s="37" t="s">
        <v>56</v>
      </c>
    </row>
    <row r="19" spans="2:12" x14ac:dyDescent="0.35">
      <c r="B19" s="37" t="s">
        <v>57</v>
      </c>
      <c r="C19" s="39">
        <v>2.6499999999999999E-2</v>
      </c>
      <c r="E19" s="37" t="s">
        <v>58</v>
      </c>
      <c r="F19" s="1">
        <f>C16*(1+C19*C20)</f>
        <v>13459.333333333334</v>
      </c>
      <c r="G19" s="40" t="s">
        <v>22</v>
      </c>
      <c r="H19" s="37" t="s">
        <v>59</v>
      </c>
      <c r="I19" s="41">
        <f>F19/C16-1</f>
        <v>3.5333333333333439E-2</v>
      </c>
      <c r="J19" s="40" t="s">
        <v>22</v>
      </c>
      <c r="K19" s="37" t="s">
        <v>27</v>
      </c>
      <c r="L19" s="41">
        <f>(1+I19)^(1/C20)-1</f>
        <v>2.6384647967239161E-2</v>
      </c>
    </row>
    <row r="20" spans="2:12" x14ac:dyDescent="0.35">
      <c r="B20" s="37" t="s">
        <v>0</v>
      </c>
      <c r="C20" s="38">
        <f>16/12</f>
        <v>1.3333333333333333</v>
      </c>
    </row>
    <row r="22" spans="2:12" x14ac:dyDescent="0.35">
      <c r="B22" s="37" t="s">
        <v>60</v>
      </c>
    </row>
    <row r="23" spans="2:12" x14ac:dyDescent="0.35">
      <c r="B23" s="37" t="s">
        <v>61</v>
      </c>
      <c r="C23" s="38">
        <v>2</v>
      </c>
      <c r="E23" s="37" t="s">
        <v>27</v>
      </c>
      <c r="F23" s="42">
        <f>C24</f>
        <v>2.1499999999999998E-2</v>
      </c>
    </row>
    <row r="24" spans="2:12" x14ac:dyDescent="0.35">
      <c r="B24" s="37" t="s">
        <v>62</v>
      </c>
      <c r="C24" s="39">
        <v>2.1499999999999998E-2</v>
      </c>
      <c r="E24" s="37" t="s">
        <v>63</v>
      </c>
      <c r="F24" s="1">
        <f>C16/((1+C24)^-C25+(1+C24)^-C26)</f>
        <v>6639.5830861799304</v>
      </c>
    </row>
    <row r="25" spans="2:12" x14ac:dyDescent="0.35">
      <c r="B25" s="37" t="s">
        <v>3</v>
      </c>
      <c r="C25" s="38">
        <f>8/12</f>
        <v>0.66666666666666663</v>
      </c>
    </row>
    <row r="26" spans="2:12" x14ac:dyDescent="0.35">
      <c r="B26" s="37" t="s">
        <v>4</v>
      </c>
      <c r="C26" s="38">
        <f>16/12</f>
        <v>1.3333333333333333</v>
      </c>
    </row>
    <row r="29" spans="2:12" x14ac:dyDescent="0.35">
      <c r="B29" s="60" t="s">
        <v>64</v>
      </c>
      <c r="C29" s="60"/>
      <c r="D29" s="60"/>
      <c r="E29" s="60"/>
      <c r="F29" s="60"/>
      <c r="G29" s="60"/>
      <c r="H29" s="60"/>
      <c r="I29" s="60"/>
      <c r="J29" s="60"/>
      <c r="K29" s="60"/>
    </row>
    <row r="30" spans="2:12" x14ac:dyDescent="0.35"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2:12" x14ac:dyDescent="0.35">
      <c r="B31" s="60"/>
      <c r="C31" s="60"/>
      <c r="D31" s="60"/>
      <c r="E31" s="60"/>
      <c r="F31" s="60"/>
      <c r="G31" s="60"/>
      <c r="H31" s="60"/>
      <c r="I31" s="60"/>
      <c r="J31" s="60"/>
      <c r="K31" s="60"/>
    </row>
  </sheetData>
  <mergeCells count="2">
    <mergeCell ref="A1:L13"/>
    <mergeCell ref="B29:K3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workbookViewId="0">
      <selection activeCell="A15" sqref="A15"/>
    </sheetView>
  </sheetViews>
  <sheetFormatPr defaultRowHeight="14.5" x14ac:dyDescent="0.35"/>
  <cols>
    <col min="4" max="4" width="11.1796875" bestFit="1" customWidth="1"/>
  </cols>
  <sheetData>
    <row r="2" spans="2:14" ht="15" customHeight="1" x14ac:dyDescent="0.35">
      <c r="B2" s="58" t="s">
        <v>65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2:14" ht="15" customHeight="1" x14ac:dyDescent="0.35"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2:14" ht="15" customHeight="1" x14ac:dyDescent="0.35"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2:14" ht="15" customHeight="1" x14ac:dyDescent="0.35"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2:14" ht="15" customHeight="1" x14ac:dyDescent="0.35"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2:14" ht="15" customHeight="1" x14ac:dyDescent="0.35"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2:14" ht="15" customHeight="1" x14ac:dyDescent="0.35"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2:14" ht="15" customHeight="1" x14ac:dyDescent="0.35">
      <c r="B9" s="58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2:14" ht="15" customHeight="1" x14ac:dyDescent="0.35"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2" spans="2:14" ht="18.5" x14ac:dyDescent="0.45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2:14" ht="18.5" x14ac:dyDescent="0.4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2:14" ht="18.5" x14ac:dyDescent="0.45">
      <c r="B14" s="43" t="s">
        <v>23</v>
      </c>
      <c r="C14" s="6" t="s">
        <v>2</v>
      </c>
      <c r="D14" s="24">
        <v>50</v>
      </c>
      <c r="E14" s="5"/>
      <c r="F14" s="5"/>
      <c r="G14" s="5"/>
      <c r="H14" s="9"/>
      <c r="I14" s="5"/>
      <c r="J14" s="5"/>
      <c r="K14" s="5"/>
    </row>
    <row r="15" spans="2:14" ht="18.5" x14ac:dyDescent="0.45">
      <c r="B15" s="43" t="s">
        <v>24</v>
      </c>
      <c r="C15" s="6" t="s">
        <v>1</v>
      </c>
      <c r="D15" s="24">
        <v>38</v>
      </c>
      <c r="E15" s="5"/>
      <c r="F15" s="5"/>
      <c r="G15" s="5"/>
      <c r="H15" s="5"/>
      <c r="I15" s="5"/>
      <c r="J15" s="5"/>
      <c r="K15" s="5"/>
    </row>
    <row r="16" spans="2:14" ht="18.5" x14ac:dyDescent="0.45">
      <c r="B16" s="43" t="s">
        <v>26</v>
      </c>
      <c r="C16" s="6" t="s">
        <v>5</v>
      </c>
      <c r="D16" s="24">
        <v>-100</v>
      </c>
      <c r="E16" s="5"/>
      <c r="F16" s="5"/>
      <c r="G16" s="5"/>
      <c r="H16" s="5"/>
      <c r="I16" s="5"/>
      <c r="J16" s="5"/>
      <c r="K16" s="5"/>
    </row>
    <row r="17" spans="2:11" ht="18.5" x14ac:dyDescent="0.4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ht="18.5" x14ac:dyDescent="0.45">
      <c r="B18" s="5"/>
      <c r="C18" s="4" t="s">
        <v>1</v>
      </c>
      <c r="D18" s="3">
        <f>(-D15-SQRT(D15^2-4*D14*D16))/(2*D16)</f>
        <v>0.92218850031941912</v>
      </c>
      <c r="E18" s="5" t="s">
        <v>44</v>
      </c>
      <c r="F18" s="5"/>
      <c r="G18" s="5"/>
      <c r="H18" s="5"/>
      <c r="I18" s="5"/>
      <c r="J18" s="5"/>
      <c r="K18" s="5"/>
    </row>
    <row r="19" spans="2:11" ht="18.5" x14ac:dyDescent="0.45">
      <c r="B19" s="5"/>
      <c r="C19" s="4" t="s">
        <v>5</v>
      </c>
      <c r="D19" s="3">
        <f>(-D15+SQRT(D15^2-4*D14*D16))/(2*D16)</f>
        <v>-0.54218850031941912</v>
      </c>
      <c r="E19" s="5"/>
      <c r="F19" s="5"/>
      <c r="G19" s="5"/>
      <c r="H19" s="5"/>
      <c r="I19" s="5"/>
      <c r="J19" s="5"/>
      <c r="K19" s="5"/>
    </row>
    <row r="20" spans="2:11" ht="18.5" x14ac:dyDescent="0.4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ht="18.5" x14ac:dyDescent="0.45">
      <c r="B21" s="5"/>
      <c r="C21" s="4" t="s">
        <v>27</v>
      </c>
      <c r="D21" s="26">
        <f>1/D18-1</f>
        <v>8.437700063883824E-2</v>
      </c>
      <c r="E21" s="5"/>
      <c r="F21" s="5"/>
      <c r="G21" s="5"/>
      <c r="H21" s="5"/>
      <c r="I21" s="5"/>
      <c r="J21" s="5"/>
      <c r="K21" s="5"/>
    </row>
    <row r="23" spans="2:11" ht="18.5" x14ac:dyDescent="0.45">
      <c r="C23" s="4" t="s">
        <v>13</v>
      </c>
      <c r="D23" s="44">
        <v>0.08</v>
      </c>
    </row>
    <row r="24" spans="2:11" ht="18.5" x14ac:dyDescent="0.45">
      <c r="C24" s="4" t="s">
        <v>20</v>
      </c>
      <c r="D24" s="3">
        <f>(1+D23)^(-1)</f>
        <v>0.92592592592592582</v>
      </c>
    </row>
    <row r="25" spans="2:11" ht="18.5" x14ac:dyDescent="0.45">
      <c r="C25" s="4" t="s">
        <v>47</v>
      </c>
      <c r="D25" s="3">
        <f>-(D14+D15*D24+D16*D24^2)</f>
        <v>0.54869684499311688</v>
      </c>
    </row>
  </sheetData>
  <mergeCells count="1">
    <mergeCell ref="B2:N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7"/>
  <sheetViews>
    <sheetView workbookViewId="0">
      <selection activeCell="A15" sqref="A15"/>
    </sheetView>
  </sheetViews>
  <sheetFormatPr defaultRowHeight="14.5" x14ac:dyDescent="0.35"/>
  <cols>
    <col min="2" max="2" width="18.453125" bestFit="1" customWidth="1"/>
    <col min="3" max="3" width="11" bestFit="1" customWidth="1"/>
  </cols>
  <sheetData>
    <row r="2" spans="1:14" x14ac:dyDescent="0.35">
      <c r="B2" s="57" t="s">
        <v>66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x14ac:dyDescent="0.3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x14ac:dyDescent="0.35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x14ac:dyDescent="0.3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x14ac:dyDescent="0.3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x14ac:dyDescent="0.3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x14ac:dyDescent="0.3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x14ac:dyDescent="0.35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x14ac:dyDescent="0.35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18.5" x14ac:dyDescent="0.4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4" ht="18.5" x14ac:dyDescent="0.4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4" ht="18.5" x14ac:dyDescent="0.45">
      <c r="A13" s="5"/>
      <c r="B13" s="6" t="s">
        <v>67</v>
      </c>
      <c r="C13" s="24">
        <f>8</f>
        <v>8</v>
      </c>
      <c r="D13" s="5"/>
      <c r="E13" s="5"/>
      <c r="F13" s="5"/>
      <c r="G13" s="5"/>
      <c r="H13" s="5"/>
      <c r="I13" s="5"/>
      <c r="J13" s="5"/>
      <c r="K13" s="5"/>
      <c r="L13" s="5"/>
    </row>
    <row r="14" spans="1:14" ht="18.5" x14ac:dyDescent="0.45">
      <c r="A14" s="5"/>
      <c r="B14" s="6" t="s">
        <v>68</v>
      </c>
      <c r="C14" s="24">
        <v>93</v>
      </c>
      <c r="D14" s="5"/>
      <c r="E14" s="5"/>
      <c r="F14" s="5"/>
      <c r="G14" s="5"/>
      <c r="H14" s="5"/>
      <c r="I14" s="5"/>
      <c r="J14" s="5"/>
      <c r="K14" s="5"/>
      <c r="L14" s="5"/>
    </row>
    <row r="15" spans="1:14" ht="18.5" x14ac:dyDescent="0.45">
      <c r="A15" s="5"/>
      <c r="B15" s="6" t="s">
        <v>69</v>
      </c>
      <c r="C15" s="24">
        <f>C14-C13</f>
        <v>85</v>
      </c>
      <c r="D15" s="5"/>
      <c r="E15" s="5"/>
      <c r="F15" s="5"/>
      <c r="G15" s="5"/>
      <c r="H15" s="5"/>
      <c r="I15" s="5"/>
      <c r="J15" s="5"/>
      <c r="K15" s="5"/>
      <c r="L15" s="5"/>
    </row>
    <row r="16" spans="1:14" ht="18.5" x14ac:dyDescent="0.45">
      <c r="A16" s="5"/>
      <c r="B16" s="6" t="s">
        <v>19</v>
      </c>
      <c r="C16" s="24">
        <v>85</v>
      </c>
      <c r="D16" s="5"/>
      <c r="E16" s="5"/>
      <c r="F16" s="5"/>
      <c r="G16" s="5"/>
      <c r="H16" s="5"/>
      <c r="I16" s="5"/>
      <c r="J16" s="5"/>
      <c r="K16" s="5"/>
      <c r="L16" s="5"/>
    </row>
    <row r="17" spans="1:12" ht="18.5" x14ac:dyDescent="0.45">
      <c r="A17" s="5"/>
      <c r="B17" s="6" t="s">
        <v>70</v>
      </c>
      <c r="C17" s="24">
        <v>2</v>
      </c>
      <c r="D17" s="5"/>
      <c r="E17" s="5"/>
      <c r="F17" s="5"/>
      <c r="G17" s="5"/>
      <c r="H17" s="5"/>
      <c r="I17" s="5"/>
      <c r="J17" s="5"/>
      <c r="K17" s="5"/>
      <c r="L17" s="5"/>
    </row>
    <row r="18" spans="1:12" ht="18.5" x14ac:dyDescent="0.4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8.5" x14ac:dyDescent="0.4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8.5" x14ac:dyDescent="0.45">
      <c r="A20" s="5"/>
      <c r="B20" s="57" t="s">
        <v>71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12" ht="18.5" x14ac:dyDescent="0.45">
      <c r="A21" s="5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2" ht="18.5" x14ac:dyDescent="0.4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8.5" x14ac:dyDescent="0.45">
      <c r="A23" s="5"/>
      <c r="B23" s="4" t="s">
        <v>72</v>
      </c>
      <c r="C23" s="26">
        <f>C13/C15</f>
        <v>9.4117647058823528E-2</v>
      </c>
      <c r="D23" s="5"/>
      <c r="E23" s="5"/>
      <c r="F23" s="5"/>
      <c r="G23" s="5"/>
      <c r="H23" s="5"/>
      <c r="I23" s="5"/>
      <c r="J23" s="5"/>
      <c r="K23" s="5"/>
      <c r="L23" s="5"/>
    </row>
    <row r="24" spans="1:12" ht="18.5" x14ac:dyDescent="0.45">
      <c r="A24" s="5"/>
      <c r="B24" s="4" t="s">
        <v>14</v>
      </c>
      <c r="C24" s="26">
        <f>(1+C23)^C17-1</f>
        <v>0.19709342560553655</v>
      </c>
      <c r="D24" s="5"/>
      <c r="E24" s="5"/>
      <c r="F24" s="5"/>
      <c r="G24" s="5"/>
      <c r="H24" s="5"/>
      <c r="I24" s="5"/>
      <c r="J24" s="5"/>
      <c r="K24" s="5"/>
      <c r="L24" s="5"/>
    </row>
    <row r="25" spans="1:12" ht="18.5" x14ac:dyDescent="0.4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8.75" customHeight="1" x14ac:dyDescent="0.45">
      <c r="A26" s="5"/>
      <c r="B26" s="57" t="s">
        <v>73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</row>
    <row r="27" spans="1:12" ht="18.5" x14ac:dyDescent="0.45">
      <c r="A27" s="5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ht="18.5" x14ac:dyDescent="0.45">
      <c r="A28" s="5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ht="18.5" x14ac:dyDescent="0.45">
      <c r="A29" s="5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ht="18.5" x14ac:dyDescent="0.45">
      <c r="A30" s="5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8.5" x14ac:dyDescent="0.4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8.5" x14ac:dyDescent="0.45">
      <c r="A32" s="5"/>
      <c r="B32" s="6" t="s">
        <v>74</v>
      </c>
      <c r="C32" s="24">
        <v>0.75</v>
      </c>
      <c r="D32" s="5"/>
      <c r="E32" s="5"/>
      <c r="F32" s="5"/>
      <c r="G32" s="5"/>
      <c r="H32" s="5"/>
      <c r="I32" s="5"/>
      <c r="J32" s="5"/>
      <c r="K32" s="5"/>
      <c r="L32" s="5"/>
    </row>
    <row r="33" spans="1:12" ht="18.5" x14ac:dyDescent="0.45">
      <c r="A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8.5" x14ac:dyDescent="0.45">
      <c r="A34" s="5"/>
      <c r="B34" s="61" t="s">
        <v>75</v>
      </c>
      <c r="C34" s="61"/>
      <c r="D34" s="5"/>
      <c r="E34" s="5"/>
      <c r="F34" s="5"/>
      <c r="G34" s="5"/>
      <c r="H34" s="5"/>
      <c r="I34" s="5"/>
      <c r="J34" s="5"/>
      <c r="K34" s="5"/>
      <c r="L34" s="5"/>
    </row>
    <row r="35" spans="1:12" ht="18.5" x14ac:dyDescent="0.45">
      <c r="A35" s="5"/>
      <c r="B35" s="11" t="s">
        <v>76</v>
      </c>
      <c r="C35" s="45" t="s">
        <v>35</v>
      </c>
      <c r="D35" s="5"/>
      <c r="E35" s="5"/>
      <c r="F35" s="5"/>
      <c r="G35" s="5"/>
      <c r="H35" s="5"/>
      <c r="I35" s="5"/>
      <c r="J35" s="5"/>
      <c r="K35" s="5"/>
      <c r="L35" s="5"/>
    </row>
    <row r="36" spans="1:12" ht="18.5" x14ac:dyDescent="0.45">
      <c r="A36" s="5"/>
      <c r="B36" s="45">
        <v>0</v>
      </c>
      <c r="C36" s="46">
        <v>-85</v>
      </c>
      <c r="D36" s="5"/>
      <c r="E36" s="5"/>
      <c r="F36" s="5"/>
      <c r="G36" s="5"/>
      <c r="H36" s="5"/>
      <c r="I36" s="5"/>
      <c r="J36" s="5"/>
      <c r="K36" s="5"/>
      <c r="L36" s="5"/>
    </row>
    <row r="37" spans="1:12" ht="18.5" x14ac:dyDescent="0.45">
      <c r="A37" s="5"/>
      <c r="B37" s="45">
        <v>0.5</v>
      </c>
      <c r="C37" s="46">
        <v>8</v>
      </c>
      <c r="D37" s="5"/>
      <c r="E37" s="5"/>
      <c r="F37" s="5"/>
      <c r="G37" s="5"/>
      <c r="H37" s="5"/>
      <c r="I37" s="5"/>
      <c r="J37" s="5"/>
      <c r="K37" s="5"/>
      <c r="L37" s="5"/>
    </row>
    <row r="38" spans="1:12" ht="18.5" x14ac:dyDescent="0.4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8.5" x14ac:dyDescent="0.45">
      <c r="A39" s="5"/>
      <c r="B39" s="4" t="s">
        <v>53</v>
      </c>
      <c r="C39" s="3">
        <f>-(C36*(1+C24)^(C32-B36)+C37*(1+C24)^(C32-B37))</f>
        <v>88.910066921580935</v>
      </c>
      <c r="D39" s="5"/>
      <c r="E39" s="5"/>
      <c r="F39" s="5"/>
      <c r="G39" s="5"/>
      <c r="H39" s="5"/>
      <c r="I39" s="5"/>
      <c r="J39" s="5"/>
      <c r="K39" s="5"/>
      <c r="L39" s="5"/>
    </row>
    <row r="40" spans="1:12" ht="18.5" x14ac:dyDescent="0.4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8.5" x14ac:dyDescent="0.4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8.5" x14ac:dyDescent="0.4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8.5" x14ac:dyDescent="0.4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8.5" x14ac:dyDescent="0.4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8.5" x14ac:dyDescent="0.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8.5" x14ac:dyDescent="0.4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8.5" x14ac:dyDescent="0.4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8.5" x14ac:dyDescent="0.4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8.5" x14ac:dyDescent="0.4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8.5" x14ac:dyDescent="0.4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8.5" x14ac:dyDescent="0.4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8.5" x14ac:dyDescent="0.4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8.5" x14ac:dyDescent="0.4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8.5" x14ac:dyDescent="0.4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8.5" x14ac:dyDescent="0.4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8.5" x14ac:dyDescent="0.4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8.5" x14ac:dyDescent="0.4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8.5" x14ac:dyDescent="0.4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8.5" x14ac:dyDescent="0.4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8.5" x14ac:dyDescent="0.4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8.5" x14ac:dyDescent="0.4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8.5" x14ac:dyDescent="0.4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8.5" x14ac:dyDescent="0.4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8.5" x14ac:dyDescent="0.4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8.5" x14ac:dyDescent="0.4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8.5" x14ac:dyDescent="0.4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8.5" x14ac:dyDescent="0.4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8.5" x14ac:dyDescent="0.4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8.5" x14ac:dyDescent="0.4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8.5" x14ac:dyDescent="0.4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8.5" x14ac:dyDescent="0.4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8.5" x14ac:dyDescent="0.4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8.5" x14ac:dyDescent="0.4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8.5" x14ac:dyDescent="0.4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8.5" x14ac:dyDescent="0.4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8.5" x14ac:dyDescent="0.4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8.5" x14ac:dyDescent="0.4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8.5" x14ac:dyDescent="0.4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8.5" x14ac:dyDescent="0.4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8.5" x14ac:dyDescent="0.4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8.5" x14ac:dyDescent="0.4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8.5" x14ac:dyDescent="0.4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8.5" x14ac:dyDescent="0.4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8.5" x14ac:dyDescent="0.4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8.5" x14ac:dyDescent="0.4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8.5" x14ac:dyDescent="0.4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8.5" x14ac:dyDescent="0.4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8.5" x14ac:dyDescent="0.4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8.5" x14ac:dyDescent="0.4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8.5" x14ac:dyDescent="0.4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8.5" x14ac:dyDescent="0.4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8.5" x14ac:dyDescent="0.4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8.5" x14ac:dyDescent="0.4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8.5" x14ac:dyDescent="0.4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8.5" x14ac:dyDescent="0.4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8.5" x14ac:dyDescent="0.4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8.5" x14ac:dyDescent="0.4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8.5" x14ac:dyDescent="0.4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8.5" x14ac:dyDescent="0.4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8.5" x14ac:dyDescent="0.4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8.5" x14ac:dyDescent="0.4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8.5" x14ac:dyDescent="0.4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8.5" x14ac:dyDescent="0.4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8.5" x14ac:dyDescent="0.4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8.5" x14ac:dyDescent="0.4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8.5" x14ac:dyDescent="0.4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8.5" x14ac:dyDescent="0.4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8.5" x14ac:dyDescent="0.4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8.5" x14ac:dyDescent="0.4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8.5" x14ac:dyDescent="0.4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8.5" x14ac:dyDescent="0.4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8.5" x14ac:dyDescent="0.4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8.5" x14ac:dyDescent="0.4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8.5" x14ac:dyDescent="0.4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8.5" x14ac:dyDescent="0.4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8.5" x14ac:dyDescent="0.4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8.5" x14ac:dyDescent="0.4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</sheetData>
  <mergeCells count="4">
    <mergeCell ref="B2:N10"/>
    <mergeCell ref="B20:L21"/>
    <mergeCell ref="B26:L30"/>
    <mergeCell ref="B34:C3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"/>
  <sheetViews>
    <sheetView topLeftCell="A2" workbookViewId="0">
      <selection activeCell="A15" sqref="A15"/>
    </sheetView>
  </sheetViews>
  <sheetFormatPr defaultRowHeight="14.5" x14ac:dyDescent="0.35"/>
  <cols>
    <col min="4" max="4" width="9.7265625" bestFit="1" customWidth="1"/>
    <col min="5" max="5" width="13.81640625" bestFit="1" customWidth="1"/>
  </cols>
  <sheetData>
    <row r="2" spans="2:14" ht="15" customHeight="1" x14ac:dyDescent="0.35">
      <c r="B2" s="57" t="s">
        <v>77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14" ht="15" customHeight="1" x14ac:dyDescent="0.3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15" customHeight="1" x14ac:dyDescent="0.35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15" customHeight="1" x14ac:dyDescent="0.3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 ht="15" customHeight="1" x14ac:dyDescent="0.3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ht="15" customHeight="1" x14ac:dyDescent="0.35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2:14" s="5" customFormat="1" ht="20.149999999999999" customHeight="1" x14ac:dyDescent="0.45">
      <c r="B8" s="62" t="s">
        <v>78</v>
      </c>
      <c r="C8" s="62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2:14" s="5" customFormat="1" ht="20.149999999999999" customHeight="1" x14ac:dyDescent="0.45">
      <c r="B9" s="7">
        <v>0</v>
      </c>
      <c r="C9" s="48" t="s">
        <v>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2:14" s="5" customFormat="1" ht="20.149999999999999" customHeight="1" x14ac:dyDescent="0.45">
      <c r="B10" s="7">
        <v>0.5</v>
      </c>
      <c r="C10" s="49">
        <v>25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2:14" s="5" customFormat="1" ht="20.149999999999999" customHeight="1" x14ac:dyDescent="0.45">
      <c r="B11" s="3">
        <v>1</v>
      </c>
      <c r="C11" s="24">
        <v>31</v>
      </c>
    </row>
    <row r="12" spans="2:14" s="5" customFormat="1" ht="20.149999999999999" customHeight="1" x14ac:dyDescent="0.45">
      <c r="B12" s="3"/>
      <c r="C12" s="3"/>
      <c r="E12" s="50"/>
    </row>
    <row r="13" spans="2:14" s="5" customFormat="1" ht="20.149999999999999" customHeight="1" x14ac:dyDescent="0.45">
      <c r="B13" s="6" t="s">
        <v>27</v>
      </c>
      <c r="C13" s="10">
        <v>0.09</v>
      </c>
    </row>
    <row r="14" spans="2:14" s="5" customFormat="1" ht="20.149999999999999" customHeight="1" x14ac:dyDescent="0.45">
      <c r="D14" s="51"/>
    </row>
    <row r="15" spans="2:14" s="5" customFormat="1" ht="20.149999999999999" customHeight="1" x14ac:dyDescent="0.45"/>
    <row r="16" spans="2:14" s="5" customFormat="1" ht="20.149999999999999" customHeight="1" x14ac:dyDescent="0.45">
      <c r="B16" s="4" t="s">
        <v>2</v>
      </c>
      <c r="C16" s="3">
        <f>-C10*(1+C13)^(-B10)-C11*(1+C13)^(-B11)</f>
        <v>-52.386024103005845</v>
      </c>
    </row>
    <row r="17" spans="2:14" s="5" customFormat="1" ht="20.149999999999999" customHeight="1" x14ac:dyDescent="0.45"/>
    <row r="18" spans="2:14" s="5" customFormat="1" ht="20.149999999999999" customHeight="1" x14ac:dyDescent="0.45">
      <c r="B18" s="57" t="s">
        <v>79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s="5" customFormat="1" ht="20.149999999999999" customHeight="1" x14ac:dyDescent="0.45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2:14" s="5" customFormat="1" ht="20.149999999999999" customHeight="1" x14ac:dyDescent="0.45"/>
  </sheetData>
  <mergeCells count="3">
    <mergeCell ref="B2:N6"/>
    <mergeCell ref="B8:C8"/>
    <mergeCell ref="B18:N1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6"/>
  <sheetViews>
    <sheetView workbookViewId="0">
      <selection activeCell="A15" sqref="A15"/>
    </sheetView>
  </sheetViews>
  <sheetFormatPr defaultRowHeight="14.5" x14ac:dyDescent="0.35"/>
  <sheetData>
    <row r="2" spans="2:14" ht="15" customHeight="1" x14ac:dyDescent="0.35">
      <c r="B2" s="57" t="s">
        <v>80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47"/>
    </row>
    <row r="3" spans="2:14" ht="15" customHeight="1" x14ac:dyDescent="0.3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47"/>
    </row>
    <row r="4" spans="2:14" ht="15" customHeight="1" x14ac:dyDescent="0.35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47"/>
    </row>
    <row r="5" spans="2:14" ht="15" customHeight="1" x14ac:dyDescent="0.3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 x14ac:dyDescent="0.35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2:14" ht="20.149999999999999" customHeight="1" x14ac:dyDescent="0.35">
      <c r="B7" s="62" t="s">
        <v>78</v>
      </c>
      <c r="C7" s="62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2:14" ht="20.149999999999999" customHeight="1" x14ac:dyDescent="0.35">
      <c r="B8" s="7">
        <v>0</v>
      </c>
      <c r="C8" s="8">
        <v>-55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2:14" ht="20.149999999999999" customHeight="1" x14ac:dyDescent="0.35">
      <c r="B9" s="7">
        <v>0.5</v>
      </c>
      <c r="C9" s="49">
        <v>10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2:14" ht="20.149999999999999" customHeight="1" x14ac:dyDescent="0.45">
      <c r="B10" s="52" t="s">
        <v>4</v>
      </c>
      <c r="C10" s="24">
        <v>50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2:14" ht="20.149999999999999" customHeight="1" x14ac:dyDescent="0.45">
      <c r="B11" s="3"/>
      <c r="C11" s="3"/>
    </row>
    <row r="12" spans="2:14" ht="20.149999999999999" customHeight="1" x14ac:dyDescent="0.45">
      <c r="B12" s="6" t="s">
        <v>27</v>
      </c>
      <c r="C12" s="10">
        <v>0.09</v>
      </c>
    </row>
    <row r="13" spans="2:14" ht="20.149999999999999" customHeight="1" x14ac:dyDescent="0.45">
      <c r="B13" s="5"/>
      <c r="C13" s="5"/>
    </row>
    <row r="14" spans="2:14" ht="20.149999999999999" customHeight="1" x14ac:dyDescent="0.45">
      <c r="B14" s="5"/>
      <c r="C14" s="5"/>
    </row>
    <row r="15" spans="2:14" ht="20.149999999999999" customHeight="1" x14ac:dyDescent="0.45">
      <c r="B15" s="4" t="s">
        <v>4</v>
      </c>
      <c r="C15" s="3">
        <f>-LN((-C8-C9*(1+C12)^(-B9))/C10)/LN(1+C12)</f>
        <v>1.1143512457671116</v>
      </c>
      <c r="D15" s="5" t="s">
        <v>6</v>
      </c>
    </row>
    <row r="16" spans="2:14" ht="20.149999999999999" customHeight="1" x14ac:dyDescent="0.35"/>
  </sheetData>
  <mergeCells count="2">
    <mergeCell ref="B2:M4"/>
    <mergeCell ref="B7:C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2"/>
  <sheetViews>
    <sheetView workbookViewId="0">
      <selection activeCell="A15" sqref="A15"/>
    </sheetView>
  </sheetViews>
  <sheetFormatPr defaultRowHeight="14.5" x14ac:dyDescent="0.35"/>
  <cols>
    <col min="4" max="4" width="9.7265625" bestFit="1" customWidth="1"/>
  </cols>
  <sheetData>
    <row r="2" spans="2:14" x14ac:dyDescent="0.35">
      <c r="B2" s="57" t="s">
        <v>81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14" x14ac:dyDescent="0.3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x14ac:dyDescent="0.35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x14ac:dyDescent="0.3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 x14ac:dyDescent="0.3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x14ac:dyDescent="0.3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x14ac:dyDescent="0.3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2:14" x14ac:dyDescent="0.35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2:14" x14ac:dyDescent="0.35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3" spans="2:14" ht="18.5" x14ac:dyDescent="0.35">
      <c r="B13" s="62" t="s">
        <v>78</v>
      </c>
      <c r="C13" s="62"/>
    </row>
    <row r="14" spans="2:14" ht="18.5" x14ac:dyDescent="0.35">
      <c r="B14" s="53">
        <v>0</v>
      </c>
      <c r="C14" s="8">
        <v>-102</v>
      </c>
    </row>
    <row r="15" spans="2:14" ht="18.5" x14ac:dyDescent="0.35">
      <c r="B15" s="53">
        <v>1</v>
      </c>
      <c r="C15" s="49">
        <v>5</v>
      </c>
    </row>
    <row r="16" spans="2:14" ht="18.5" x14ac:dyDescent="0.45">
      <c r="B16" s="54">
        <v>2</v>
      </c>
      <c r="C16" s="24">
        <v>105</v>
      </c>
    </row>
    <row r="18" spans="2:15" ht="15" customHeight="1" x14ac:dyDescent="0.35">
      <c r="B18" s="65" t="s">
        <v>82</v>
      </c>
      <c r="C18" s="57" t="s">
        <v>83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2:15" ht="15" customHeight="1" x14ac:dyDescent="0.35">
      <c r="B19" s="65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2:15" ht="15" customHeight="1" x14ac:dyDescent="0.35">
      <c r="B20" s="65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1" spans="2:15" x14ac:dyDescent="0.35">
      <c r="B21" s="65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2:15" x14ac:dyDescent="0.35">
      <c r="B22" s="65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</row>
    <row r="25" spans="2:15" ht="18.5" x14ac:dyDescent="0.45">
      <c r="B25" s="65" t="s">
        <v>84</v>
      </c>
      <c r="C25" s="55" t="s">
        <v>23</v>
      </c>
      <c r="D25" s="6" t="s">
        <v>2</v>
      </c>
      <c r="E25" s="24">
        <v>-102</v>
      </c>
    </row>
    <row r="26" spans="2:15" ht="18.5" x14ac:dyDescent="0.45">
      <c r="B26" s="65"/>
      <c r="C26" s="55" t="s">
        <v>24</v>
      </c>
      <c r="D26" s="6" t="s">
        <v>1</v>
      </c>
      <c r="E26" s="24">
        <v>5</v>
      </c>
    </row>
    <row r="27" spans="2:15" ht="18.5" x14ac:dyDescent="0.45">
      <c r="B27" s="65"/>
      <c r="C27" s="55" t="s">
        <v>26</v>
      </c>
      <c r="D27" s="6" t="s">
        <v>5</v>
      </c>
      <c r="E27" s="24">
        <v>105</v>
      </c>
    </row>
    <row r="28" spans="2:15" x14ac:dyDescent="0.35">
      <c r="B28" s="65"/>
    </row>
    <row r="29" spans="2:15" ht="18.5" x14ac:dyDescent="0.45">
      <c r="B29" s="65"/>
      <c r="C29" s="55" t="s">
        <v>42</v>
      </c>
      <c r="D29" s="3">
        <f>(-E26-SQRT(E26^2-4*E27*E25))/(2*E27)</f>
        <v>-1.0097078273137989</v>
      </c>
      <c r="E29" s="5"/>
      <c r="F29" s="5"/>
      <c r="G29" s="5"/>
      <c r="H29" s="5"/>
      <c r="I29" s="5"/>
      <c r="J29" s="5"/>
      <c r="K29" s="5"/>
      <c r="L29" s="5"/>
    </row>
    <row r="30" spans="2:15" ht="18.5" x14ac:dyDescent="0.45">
      <c r="B30" s="65"/>
      <c r="C30" s="55" t="s">
        <v>43</v>
      </c>
      <c r="D30" s="3">
        <f>(-E26+SQRT(E26^2-4*E27*E25))/(2*E27)</f>
        <v>0.96208877969475137</v>
      </c>
      <c r="E30" s="5" t="s">
        <v>85</v>
      </c>
      <c r="F30" s="5" t="s">
        <v>86</v>
      </c>
      <c r="G30" s="5"/>
      <c r="H30" s="5"/>
      <c r="I30" s="5"/>
      <c r="J30" s="5"/>
      <c r="K30" s="5"/>
      <c r="L30" s="5"/>
    </row>
    <row r="31" spans="2:15" ht="18.5" x14ac:dyDescent="0.45">
      <c r="B31" s="6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2:15" ht="18.5" x14ac:dyDescent="0.45">
      <c r="B32" s="65"/>
      <c r="C32" s="56" t="s">
        <v>27</v>
      </c>
      <c r="D32" s="26">
        <f>1/D30-1</f>
        <v>3.9405116352440039E-2</v>
      </c>
      <c r="E32" s="5"/>
      <c r="F32" s="5"/>
      <c r="G32" s="5"/>
      <c r="H32" s="5"/>
      <c r="I32" s="5"/>
      <c r="J32" s="5"/>
      <c r="K32" s="5"/>
      <c r="L32" s="5"/>
    </row>
    <row r="33" spans="2:14" ht="18.5" x14ac:dyDescent="0.45"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2:14" ht="18.5" x14ac:dyDescent="0.45"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2:14" ht="18.75" customHeight="1" x14ac:dyDescent="0.35">
      <c r="B35" s="65" t="s">
        <v>87</v>
      </c>
      <c r="C35" s="66" t="s">
        <v>88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spans="2:14" ht="18.75" customHeight="1" x14ac:dyDescent="0.35"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</row>
    <row r="37" spans="2:14" ht="18.5" x14ac:dyDescent="0.45"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4" ht="18.5" x14ac:dyDescent="0.45">
      <c r="B38" s="63" t="s">
        <v>89</v>
      </c>
      <c r="C38" s="6" t="s">
        <v>27</v>
      </c>
      <c r="D38" s="10">
        <v>0.03</v>
      </c>
      <c r="E38" s="5"/>
      <c r="F38" s="5"/>
      <c r="G38" s="5"/>
      <c r="H38" s="5"/>
      <c r="I38" s="5"/>
      <c r="J38" s="5"/>
      <c r="K38" s="5"/>
      <c r="L38" s="5"/>
    </row>
    <row r="39" spans="2:14" ht="18.5" x14ac:dyDescent="0.45">
      <c r="B39" s="64"/>
      <c r="C39" s="4" t="s">
        <v>15</v>
      </c>
      <c r="D39" s="3">
        <f>-(E26*(1+D38)^(-B15)+C16*(1+D38)^(-B16))</f>
        <v>-103.82693939108304</v>
      </c>
      <c r="E39" s="5"/>
      <c r="F39" s="5"/>
      <c r="G39" s="5"/>
      <c r="H39" s="5"/>
      <c r="I39" s="5"/>
      <c r="J39" s="5"/>
      <c r="K39" s="5"/>
      <c r="L39" s="5"/>
    </row>
    <row r="40" spans="2:14" ht="18.5" x14ac:dyDescent="0.45"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2:14" ht="18.75" customHeight="1" x14ac:dyDescent="0.35">
      <c r="B41" s="65" t="s">
        <v>90</v>
      </c>
      <c r="C41" s="57" t="s">
        <v>91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</row>
    <row r="42" spans="2:14" ht="18.75" customHeight="1" x14ac:dyDescent="0.35">
      <c r="B42" s="65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2:14" ht="18.75" customHeight="1" x14ac:dyDescent="0.35">
      <c r="B43" s="65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2:14" ht="18.5" x14ac:dyDescent="0.45"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4" ht="18.5" x14ac:dyDescent="0.4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4" ht="18.5" x14ac:dyDescent="0.45"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4" ht="18.5" x14ac:dyDescent="0.45"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4" ht="18.5" x14ac:dyDescent="0.45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8.5" x14ac:dyDescent="0.45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ht="18.5" x14ac:dyDescent="0.4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8.5" x14ac:dyDescent="0.4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8.5" x14ac:dyDescent="0.45"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mergeCells count="10">
    <mergeCell ref="B38:B39"/>
    <mergeCell ref="B41:B43"/>
    <mergeCell ref="C41:N43"/>
    <mergeCell ref="B2:N10"/>
    <mergeCell ref="B13:C13"/>
    <mergeCell ref="B18:B22"/>
    <mergeCell ref="C18:O22"/>
    <mergeCell ref="B25:B32"/>
    <mergeCell ref="B35:B36"/>
    <mergeCell ref="C35:N3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2:O11"/>
  <sheetViews>
    <sheetView workbookViewId="0">
      <selection activeCell="B2" sqref="B2:O11"/>
    </sheetView>
  </sheetViews>
  <sheetFormatPr defaultRowHeight="14.5" x14ac:dyDescent="0.35"/>
  <sheetData>
    <row r="2" spans="2:15" ht="15" customHeight="1" x14ac:dyDescent="0.35">
      <c r="B2" s="66" t="s">
        <v>92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2:15" ht="15" customHeight="1" x14ac:dyDescent="0.35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2:15" ht="15" customHeight="1" x14ac:dyDescent="0.3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2:15" ht="15" customHeight="1" x14ac:dyDescent="0.35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2:15" ht="15" customHeight="1" x14ac:dyDescent="0.35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2:15" ht="15" customHeight="1" x14ac:dyDescent="0.35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2:15" ht="15" customHeight="1" x14ac:dyDescent="0.35"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2:15" ht="15" customHeight="1" x14ac:dyDescent="0.35"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2:15" x14ac:dyDescent="0.35"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2:15" x14ac:dyDescent="0.35"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</sheetData>
  <mergeCells count="1">
    <mergeCell ref="B2:O1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2:M10"/>
  <sheetViews>
    <sheetView workbookViewId="0">
      <selection activeCell="B2" sqref="B2:M10"/>
    </sheetView>
  </sheetViews>
  <sheetFormatPr defaultRowHeight="14.5" x14ac:dyDescent="0.35"/>
  <sheetData>
    <row r="2" spans="2:13" ht="15" customHeight="1" x14ac:dyDescent="0.35">
      <c r="B2" s="57" t="s">
        <v>93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2:13" ht="15" customHeight="1" x14ac:dyDescent="0.3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3" ht="15" customHeight="1" x14ac:dyDescent="0.35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2:13" ht="15" customHeight="1" x14ac:dyDescent="0.3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2:13" ht="15" customHeight="1" x14ac:dyDescent="0.3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15" customHeight="1" x14ac:dyDescent="0.3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15" customHeight="1" x14ac:dyDescent="0.3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2:13" x14ac:dyDescent="0.35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2:13" x14ac:dyDescent="0.35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</sheetData>
  <mergeCells count="1">
    <mergeCell ref="B2:M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2:N11"/>
  <sheetViews>
    <sheetView workbookViewId="0">
      <selection activeCell="G19" sqref="G19"/>
    </sheetView>
  </sheetViews>
  <sheetFormatPr defaultRowHeight="14.5" x14ac:dyDescent="0.35"/>
  <sheetData>
    <row r="2" spans="2:14" x14ac:dyDescent="0.35">
      <c r="B2" s="57" t="s">
        <v>94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14" x14ac:dyDescent="0.3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x14ac:dyDescent="0.35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x14ac:dyDescent="0.3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 x14ac:dyDescent="0.3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x14ac:dyDescent="0.3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x14ac:dyDescent="0.3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2:14" x14ac:dyDescent="0.35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2:14" x14ac:dyDescent="0.35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2:14" x14ac:dyDescent="0.35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</sheetData>
  <mergeCells count="1">
    <mergeCell ref="B2:N1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2:M9"/>
  <sheetViews>
    <sheetView workbookViewId="0">
      <selection activeCell="F15" sqref="F15"/>
    </sheetView>
  </sheetViews>
  <sheetFormatPr defaultRowHeight="14.5" x14ac:dyDescent="0.35"/>
  <sheetData>
    <row r="2" spans="2:13" x14ac:dyDescent="0.35">
      <c r="B2" s="57" t="s">
        <v>95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2:13" x14ac:dyDescent="0.3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3" x14ac:dyDescent="0.35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2:13" x14ac:dyDescent="0.3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2:13" x14ac:dyDescent="0.3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x14ac:dyDescent="0.3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x14ac:dyDescent="0.3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2:13" x14ac:dyDescent="0.35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</sheetData>
  <mergeCells count="1">
    <mergeCell ref="B2:M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O14"/>
  <sheetViews>
    <sheetView workbookViewId="0">
      <selection activeCell="A15" sqref="A15"/>
    </sheetView>
  </sheetViews>
  <sheetFormatPr defaultColWidth="9.1796875" defaultRowHeight="12.5" x14ac:dyDescent="0.25"/>
  <cols>
    <col min="1" max="10" width="9.1796875" style="15"/>
    <col min="11" max="11" width="17.81640625" style="15" bestFit="1" customWidth="1"/>
    <col min="12" max="12" width="10.7265625" style="15" bestFit="1" customWidth="1"/>
    <col min="13" max="13" width="9.1796875" style="15"/>
    <col min="14" max="14" width="11.453125" style="15" bestFit="1" customWidth="1"/>
    <col min="15" max="15" width="10.7265625" style="15" bestFit="1" customWidth="1"/>
    <col min="16" max="16384" width="9.1796875" style="15"/>
  </cols>
  <sheetData>
    <row r="9" spans="3:15" ht="17.5" x14ac:dyDescent="0.35">
      <c r="C9" s="12" t="s">
        <v>18</v>
      </c>
      <c r="D9" s="13"/>
      <c r="E9" s="14"/>
      <c r="F9" s="14"/>
      <c r="G9" s="14"/>
      <c r="H9" s="14"/>
      <c r="I9" s="14"/>
      <c r="J9" s="14"/>
      <c r="K9" s="14"/>
      <c r="L9" s="14"/>
    </row>
    <row r="10" spans="3:15" ht="17.5" x14ac:dyDescent="0.35">
      <c r="C10" s="16">
        <v>0</v>
      </c>
      <c r="D10" s="17">
        <v>-92</v>
      </c>
      <c r="E10" s="18" t="s">
        <v>22</v>
      </c>
      <c r="F10" s="14" t="s">
        <v>23</v>
      </c>
      <c r="G10" s="14"/>
      <c r="H10" s="13" t="s">
        <v>1</v>
      </c>
      <c r="I10" s="19">
        <f>(-D11-SQRT(D11^2-4*D12*D10))/(2*D12)</f>
        <v>-1</v>
      </c>
      <c r="J10" s="14"/>
      <c r="K10" s="14"/>
      <c r="L10" s="14"/>
    </row>
    <row r="11" spans="3:15" ht="17.5" x14ac:dyDescent="0.35">
      <c r="C11" s="16">
        <v>0.5</v>
      </c>
      <c r="D11" s="17">
        <v>3</v>
      </c>
      <c r="E11" s="18" t="s">
        <v>22</v>
      </c>
      <c r="F11" s="14" t="s">
        <v>24</v>
      </c>
      <c r="G11" s="14"/>
      <c r="H11" s="13" t="s">
        <v>5</v>
      </c>
      <c r="I11" s="19">
        <f>(-D11+SQRT(D11^2-4*D12*D10))/(2*D12)</f>
        <v>0.96842105263157896</v>
      </c>
      <c r="J11" s="18" t="s">
        <v>22</v>
      </c>
      <c r="K11" s="13" t="s">
        <v>28</v>
      </c>
      <c r="L11" s="20">
        <f>(1/I11)-1</f>
        <v>3.2608695652173836E-2</v>
      </c>
      <c r="M11" s="18" t="s">
        <v>22</v>
      </c>
      <c r="N11" s="13" t="s">
        <v>29</v>
      </c>
      <c r="O11" s="20">
        <f>(1+L11)^2-1</f>
        <v>6.6280718336483746E-2</v>
      </c>
    </row>
    <row r="12" spans="3:15" ht="17.5" x14ac:dyDescent="0.35">
      <c r="C12" s="16">
        <v>1</v>
      </c>
      <c r="D12" s="17">
        <v>95</v>
      </c>
      <c r="E12" s="18" t="s">
        <v>22</v>
      </c>
      <c r="F12" s="14" t="s">
        <v>26</v>
      </c>
      <c r="G12" s="14"/>
      <c r="H12" s="14"/>
      <c r="I12" s="14"/>
      <c r="J12" s="14"/>
      <c r="K12" s="14"/>
      <c r="L12" s="14"/>
    </row>
    <row r="14" spans="3:15" ht="17.5" x14ac:dyDescent="0.35">
      <c r="C14" s="13" t="s">
        <v>27</v>
      </c>
      <c r="D14" s="21">
        <v>0.04</v>
      </c>
      <c r="E14" s="14"/>
      <c r="F14" s="14"/>
      <c r="G14" s="14"/>
      <c r="H14" s="13" t="s">
        <v>2</v>
      </c>
      <c r="I14" s="22">
        <f>-D12-D11*(1+D14)^(C12-C11)-D10*(1+D14)^(C12-C10)</f>
        <v>-2.3794117081556578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2:L11"/>
  <sheetViews>
    <sheetView workbookViewId="0">
      <selection activeCell="B2" sqref="B2:L11"/>
    </sheetView>
  </sheetViews>
  <sheetFormatPr defaultRowHeight="14.5" x14ac:dyDescent="0.35"/>
  <sheetData>
    <row r="2" spans="2:12" x14ac:dyDescent="0.35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2:12" x14ac:dyDescent="0.3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2:12" x14ac:dyDescent="0.3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2:12" x14ac:dyDescent="0.3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2:12" x14ac:dyDescent="0.35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2:12" x14ac:dyDescent="0.35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2:12" x14ac:dyDescent="0.35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2:12" x14ac:dyDescent="0.35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2:12" x14ac:dyDescent="0.35"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2:12" x14ac:dyDescent="0.35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</row>
  </sheetData>
  <mergeCells count="1">
    <mergeCell ref="B2:L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5"/>
  <sheetViews>
    <sheetView topLeftCell="A10" workbookViewId="0">
      <selection activeCell="A15" sqref="A15"/>
    </sheetView>
  </sheetViews>
  <sheetFormatPr defaultColWidth="9.1796875" defaultRowHeight="12.5" x14ac:dyDescent="0.25"/>
  <cols>
    <col min="1" max="1" width="9.1796875" style="15"/>
    <col min="2" max="2" width="14.81640625" style="15" bestFit="1" customWidth="1"/>
    <col min="3" max="3" width="10.1796875" style="15" customWidth="1"/>
    <col min="4" max="4" width="19.453125" style="15" bestFit="1" customWidth="1"/>
    <col min="5" max="5" width="12.26953125" style="15" bestFit="1" customWidth="1"/>
    <col min="6" max="16384" width="9.1796875" style="15"/>
  </cols>
  <sheetData>
    <row r="13" spans="2:7" ht="17.5" x14ac:dyDescent="0.35">
      <c r="B13" s="14"/>
      <c r="C13" s="14"/>
      <c r="D13" s="13" t="s">
        <v>12</v>
      </c>
      <c r="E13" s="17">
        <v>100</v>
      </c>
      <c r="F13" s="14"/>
      <c r="G13" s="14"/>
    </row>
    <row r="14" spans="2:7" ht="17.5" x14ac:dyDescent="0.35">
      <c r="B14" s="14"/>
      <c r="C14" s="14"/>
      <c r="D14" s="13" t="s">
        <v>10</v>
      </c>
      <c r="E14" s="17">
        <v>4</v>
      </c>
      <c r="F14" s="14"/>
      <c r="G14" s="14"/>
    </row>
    <row r="15" spans="2:7" ht="17.5" x14ac:dyDescent="0.35">
      <c r="B15" s="14"/>
      <c r="C15" s="14"/>
      <c r="D15" s="13" t="s">
        <v>15</v>
      </c>
      <c r="E15" s="17">
        <f>E13</f>
        <v>100</v>
      </c>
      <c r="F15" s="14"/>
      <c r="G15" s="14"/>
    </row>
    <row r="16" spans="2:7" ht="17.5" x14ac:dyDescent="0.35">
      <c r="B16" s="14"/>
      <c r="C16" s="14"/>
      <c r="D16" s="14"/>
      <c r="E16" s="14"/>
      <c r="F16" s="14"/>
      <c r="G16" s="14"/>
    </row>
    <row r="17" spans="2:7" ht="17.5" x14ac:dyDescent="0.35">
      <c r="B17" s="13" t="s">
        <v>16</v>
      </c>
      <c r="C17" s="12" t="s">
        <v>11</v>
      </c>
      <c r="D17" s="12" t="s">
        <v>30</v>
      </c>
      <c r="E17" s="12" t="s">
        <v>27</v>
      </c>
      <c r="F17" s="14"/>
      <c r="G17" s="14"/>
    </row>
    <row r="18" spans="2:7" ht="17.5" x14ac:dyDescent="0.35">
      <c r="B18" s="19" t="s">
        <v>31</v>
      </c>
      <c r="C18" s="16">
        <v>1</v>
      </c>
      <c r="D18" s="23">
        <f>$E$14/$E$13</f>
        <v>0.04</v>
      </c>
      <c r="E18" s="20">
        <f>(1+D18)^C18-1</f>
        <v>4.0000000000000036E-2</v>
      </c>
      <c r="F18" s="14"/>
      <c r="G18" s="14"/>
    </row>
    <row r="19" spans="2:7" ht="17.5" x14ac:dyDescent="0.35">
      <c r="B19" s="19" t="s">
        <v>21</v>
      </c>
      <c r="C19" s="16">
        <v>2</v>
      </c>
      <c r="D19" s="23">
        <f t="shared" ref="D19:D20" si="0">$E$14/$E$13</f>
        <v>0.04</v>
      </c>
      <c r="E19" s="20">
        <f t="shared" ref="E19:E20" si="1">(1+D19)^C19-1</f>
        <v>8.1600000000000117E-2</v>
      </c>
      <c r="F19" s="14"/>
      <c r="G19" s="14"/>
    </row>
    <row r="20" spans="2:7" ht="17.5" x14ac:dyDescent="0.35">
      <c r="B20" s="19" t="s">
        <v>17</v>
      </c>
      <c r="C20" s="16">
        <v>4</v>
      </c>
      <c r="D20" s="23">
        <f t="shared" si="0"/>
        <v>0.04</v>
      </c>
      <c r="E20" s="20">
        <f t="shared" si="1"/>
        <v>0.16985856000000021</v>
      </c>
      <c r="F20" s="14"/>
      <c r="G20" s="14"/>
    </row>
    <row r="21" spans="2:7" ht="17.5" x14ac:dyDescent="0.35">
      <c r="B21" s="14"/>
      <c r="C21" s="14"/>
      <c r="D21" s="14"/>
      <c r="E21" s="14"/>
      <c r="F21" s="14"/>
      <c r="G21" s="14"/>
    </row>
    <row r="22" spans="2:7" ht="17.5" x14ac:dyDescent="0.35">
      <c r="B22" s="14"/>
      <c r="C22" s="14"/>
      <c r="D22" s="14"/>
      <c r="E22" s="14"/>
      <c r="F22" s="14"/>
      <c r="G22" s="14"/>
    </row>
    <row r="23" spans="2:7" ht="17.5" x14ac:dyDescent="0.35">
      <c r="B23" s="14"/>
      <c r="C23" s="14"/>
      <c r="D23" s="14"/>
      <c r="E23" s="14"/>
      <c r="F23" s="14"/>
      <c r="G23" s="14"/>
    </row>
    <row r="24" spans="2:7" ht="17.5" x14ac:dyDescent="0.35">
      <c r="B24" s="14"/>
      <c r="C24" s="14"/>
      <c r="D24" s="14"/>
      <c r="E24" s="14"/>
      <c r="F24" s="14"/>
      <c r="G24" s="14"/>
    </row>
    <row r="25" spans="2:7" ht="17.5" x14ac:dyDescent="0.35">
      <c r="B25" s="14"/>
      <c r="C25" s="14"/>
      <c r="D25" s="14"/>
      <c r="E25" s="14"/>
      <c r="F25" s="14"/>
      <c r="G25" s="1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workbookViewId="0">
      <selection activeCell="A15" sqref="A15"/>
    </sheetView>
  </sheetViews>
  <sheetFormatPr defaultRowHeight="14.5" x14ac:dyDescent="0.35"/>
  <cols>
    <col min="4" max="4" width="9.7265625" bestFit="1" customWidth="1"/>
  </cols>
  <sheetData>
    <row r="1" spans="2:11" x14ac:dyDescent="0.35">
      <c r="B1" s="57" t="s">
        <v>32</v>
      </c>
      <c r="C1" s="57"/>
      <c r="D1" s="57"/>
      <c r="E1" s="57"/>
      <c r="F1" s="57"/>
      <c r="G1" s="57"/>
      <c r="H1" s="57"/>
      <c r="I1" s="57"/>
      <c r="J1" s="57"/>
      <c r="K1" s="57"/>
    </row>
    <row r="2" spans="2:11" x14ac:dyDescent="0.35"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2:11" x14ac:dyDescent="0.35"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2:11" x14ac:dyDescent="0.35"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2:11" x14ac:dyDescent="0.35">
      <c r="B5" s="57"/>
      <c r="C5" s="57"/>
      <c r="D5" s="57"/>
      <c r="E5" s="57"/>
      <c r="F5" s="57"/>
      <c r="G5" s="57"/>
      <c r="H5" s="57"/>
      <c r="I5" s="57"/>
      <c r="J5" s="57"/>
      <c r="K5" s="57"/>
    </row>
    <row r="8" spans="2:11" ht="18.5" x14ac:dyDescent="0.45">
      <c r="C8" s="24" t="s">
        <v>12</v>
      </c>
      <c r="D8" s="6">
        <v>100</v>
      </c>
    </row>
    <row r="9" spans="2:11" ht="18.5" x14ac:dyDescent="0.45">
      <c r="C9" s="24" t="s">
        <v>0</v>
      </c>
      <c r="D9" s="6">
        <v>7</v>
      </c>
    </row>
    <row r="10" spans="2:11" ht="18.5" x14ac:dyDescent="0.45">
      <c r="C10" s="24" t="s">
        <v>27</v>
      </c>
      <c r="D10" s="25">
        <v>0.1273</v>
      </c>
    </row>
    <row r="11" spans="2:11" ht="18.5" x14ac:dyDescent="0.45">
      <c r="C11" s="5"/>
      <c r="D11" s="5"/>
    </row>
    <row r="12" spans="2:11" ht="18.5" x14ac:dyDescent="0.45">
      <c r="C12" s="24" t="s">
        <v>10</v>
      </c>
      <c r="D12" s="3">
        <f>D10*D8</f>
        <v>12.73</v>
      </c>
    </row>
    <row r="13" spans="2:11" ht="18.5" x14ac:dyDescent="0.45">
      <c r="C13" s="24" t="s">
        <v>15</v>
      </c>
      <c r="D13" s="3">
        <f>D8</f>
        <v>100</v>
      </c>
    </row>
  </sheetData>
  <mergeCells count="1">
    <mergeCell ref="B1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workbookViewId="0">
      <selection activeCell="A15" sqref="A15"/>
    </sheetView>
  </sheetViews>
  <sheetFormatPr defaultRowHeight="14.5" x14ac:dyDescent="0.35"/>
  <cols>
    <col min="4" max="4" width="12.54296875" bestFit="1" customWidth="1"/>
  </cols>
  <sheetData>
    <row r="2" spans="2:10" x14ac:dyDescent="0.35">
      <c r="B2" s="57" t="s">
        <v>33</v>
      </c>
      <c r="C2" s="57"/>
      <c r="D2" s="57"/>
      <c r="E2" s="57"/>
      <c r="F2" s="57"/>
      <c r="G2" s="57"/>
      <c r="H2" s="57"/>
      <c r="I2" s="57"/>
      <c r="J2" s="57"/>
    </row>
    <row r="3" spans="2:10" x14ac:dyDescent="0.35">
      <c r="B3" s="57"/>
      <c r="C3" s="57"/>
      <c r="D3" s="57"/>
      <c r="E3" s="57"/>
      <c r="F3" s="57"/>
      <c r="G3" s="57"/>
      <c r="H3" s="57"/>
      <c r="I3" s="57"/>
      <c r="J3" s="57"/>
    </row>
    <row r="4" spans="2:10" x14ac:dyDescent="0.35">
      <c r="B4" s="57"/>
      <c r="C4" s="57"/>
      <c r="D4" s="57"/>
      <c r="E4" s="57"/>
      <c r="F4" s="57"/>
      <c r="G4" s="57"/>
      <c r="H4" s="57"/>
      <c r="I4" s="57"/>
      <c r="J4" s="57"/>
    </row>
    <row r="5" spans="2:10" x14ac:dyDescent="0.35">
      <c r="B5" s="57"/>
      <c r="C5" s="57"/>
      <c r="D5" s="57"/>
      <c r="E5" s="57"/>
      <c r="F5" s="57"/>
      <c r="G5" s="57"/>
      <c r="H5" s="57"/>
      <c r="I5" s="57"/>
      <c r="J5" s="57"/>
    </row>
    <row r="8" spans="2:10" ht="18.5" x14ac:dyDescent="0.45">
      <c r="C8" s="24" t="s">
        <v>12</v>
      </c>
      <c r="D8" s="6">
        <v>120</v>
      </c>
    </row>
    <row r="9" spans="2:10" ht="18.5" x14ac:dyDescent="0.45">
      <c r="C9" s="24" t="s">
        <v>0</v>
      </c>
      <c r="D9" s="6">
        <v>10</v>
      </c>
    </row>
    <row r="10" spans="2:10" ht="18.5" x14ac:dyDescent="0.45">
      <c r="C10" s="24" t="s">
        <v>10</v>
      </c>
      <c r="D10" s="6">
        <v>12.5</v>
      </c>
    </row>
    <row r="11" spans="2:10" ht="18.5" x14ac:dyDescent="0.45">
      <c r="C11" s="5"/>
      <c r="D11" s="5"/>
    </row>
    <row r="12" spans="2:10" ht="18.5" x14ac:dyDescent="0.45">
      <c r="C12" s="24" t="s">
        <v>27</v>
      </c>
      <c r="D12" s="26">
        <f>D10/D8</f>
        <v>0.10416666666666667</v>
      </c>
    </row>
    <row r="13" spans="2:10" ht="18.5" x14ac:dyDescent="0.45">
      <c r="C13" s="24" t="s">
        <v>15</v>
      </c>
      <c r="D13" s="3">
        <f>D8</f>
        <v>120</v>
      </c>
    </row>
  </sheetData>
  <mergeCells count="1">
    <mergeCell ref="B2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workbookViewId="0">
      <selection activeCell="A15" sqref="A15"/>
    </sheetView>
  </sheetViews>
  <sheetFormatPr defaultRowHeight="14.5" x14ac:dyDescent="0.35"/>
  <sheetData>
    <row r="2" spans="2:12" ht="15" customHeight="1" x14ac:dyDescent="0.35">
      <c r="B2" s="58" t="s">
        <v>34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2" ht="15" customHeight="1" x14ac:dyDescent="0.35"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2:12" ht="15" customHeight="1" x14ac:dyDescent="0.35"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2:12" ht="15" customHeight="1" x14ac:dyDescent="0.35"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2:12" ht="15" customHeight="1" x14ac:dyDescent="0.35"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2:12" ht="15" customHeight="1" x14ac:dyDescent="0.35"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2:12" ht="15" customHeight="1" x14ac:dyDescent="0.35"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</row>
    <row r="11" spans="2:12" ht="18.5" x14ac:dyDescent="0.45">
      <c r="B11" s="5"/>
      <c r="C11" s="27" t="s">
        <v>18</v>
      </c>
      <c r="D11" s="27" t="s">
        <v>35</v>
      </c>
      <c r="E11" s="5"/>
      <c r="F11" s="5"/>
      <c r="G11" s="5"/>
      <c r="H11" s="5"/>
      <c r="I11" s="5"/>
    </row>
    <row r="12" spans="2:12" ht="18.5" x14ac:dyDescent="0.45">
      <c r="B12" s="5"/>
      <c r="C12" s="27">
        <v>0</v>
      </c>
      <c r="D12" s="6">
        <v>-11.5</v>
      </c>
      <c r="E12" s="28" t="s">
        <v>22</v>
      </c>
      <c r="F12" s="5" t="s">
        <v>23</v>
      </c>
      <c r="G12" s="5"/>
      <c r="H12" s="24" t="s">
        <v>1</v>
      </c>
      <c r="I12" s="3">
        <f>(-D13-SQRT(D13^2-4*D12*D14))/(2*D14)</f>
        <v>12.045268253204709</v>
      </c>
    </row>
    <row r="13" spans="2:12" ht="18.5" x14ac:dyDescent="0.45">
      <c r="B13" s="5"/>
      <c r="C13" s="27">
        <v>1</v>
      </c>
      <c r="D13" s="6">
        <v>13</v>
      </c>
      <c r="E13" s="28" t="s">
        <v>22</v>
      </c>
      <c r="F13" s="5" t="s">
        <v>24</v>
      </c>
      <c r="G13" s="5"/>
      <c r="H13" s="24" t="s">
        <v>5</v>
      </c>
      <c r="I13" s="3">
        <f>(-D13+SQRT(D13^2-4*D12*D14))/(2*D14)</f>
        <v>0.95473174679529116</v>
      </c>
      <c r="J13" s="29" t="s">
        <v>22</v>
      </c>
      <c r="K13" s="24" t="s">
        <v>27</v>
      </c>
      <c r="L13" s="3">
        <f>(1/I13)-1</f>
        <v>4.741463071345331E-2</v>
      </c>
    </row>
    <row r="14" spans="2:12" ht="18.5" x14ac:dyDescent="0.45">
      <c r="B14" s="5"/>
      <c r="C14" s="27">
        <v>2</v>
      </c>
      <c r="D14" s="6">
        <v>-1</v>
      </c>
      <c r="E14" s="28" t="s">
        <v>22</v>
      </c>
      <c r="F14" s="5" t="s">
        <v>26</v>
      </c>
      <c r="G14" s="5"/>
      <c r="H14" s="5"/>
      <c r="I14" s="5"/>
    </row>
    <row r="15" spans="2:12" ht="18.5" x14ac:dyDescent="0.45">
      <c r="B15" s="5"/>
      <c r="C15" s="5"/>
      <c r="D15" s="5"/>
      <c r="E15" s="5"/>
      <c r="F15" s="5"/>
      <c r="G15" s="5"/>
      <c r="H15" s="5"/>
      <c r="I15" s="5"/>
    </row>
    <row r="16" spans="2:12" ht="18.5" x14ac:dyDescent="0.45">
      <c r="B16" s="5"/>
      <c r="C16" s="5"/>
      <c r="D16" s="5"/>
      <c r="E16" s="5"/>
      <c r="F16" s="5"/>
      <c r="G16" s="5"/>
      <c r="H16" s="5"/>
      <c r="I16" s="5"/>
    </row>
    <row r="17" spans="2:9" ht="18.5" x14ac:dyDescent="0.45">
      <c r="B17" s="5"/>
      <c r="C17" s="24" t="s">
        <v>27</v>
      </c>
      <c r="D17" s="30">
        <v>0.06</v>
      </c>
      <c r="E17" s="5"/>
      <c r="F17" s="24" t="s">
        <v>2</v>
      </c>
      <c r="G17" s="31">
        <f>-D14*(1+D17)^-C14-D13*(1+D17)^-C13-D12</f>
        <v>0.12584549661801425</v>
      </c>
      <c r="H17" s="5"/>
      <c r="I17" s="5"/>
    </row>
    <row r="18" spans="2:9" ht="18.5" x14ac:dyDescent="0.45">
      <c r="B18" s="5"/>
      <c r="C18" s="5"/>
      <c r="D18" s="5"/>
      <c r="E18" s="5"/>
      <c r="F18" s="5"/>
      <c r="G18" s="5"/>
      <c r="H18" s="5"/>
      <c r="I18" s="5"/>
    </row>
    <row r="19" spans="2:9" ht="18.5" x14ac:dyDescent="0.45">
      <c r="B19" s="5"/>
      <c r="C19" s="5"/>
      <c r="D19" s="5"/>
      <c r="E19" s="5"/>
      <c r="F19" s="5"/>
      <c r="G19" s="5"/>
      <c r="H19" s="5"/>
      <c r="I19" s="5"/>
    </row>
    <row r="20" spans="2:9" ht="18.5" x14ac:dyDescent="0.45">
      <c r="B20" s="5"/>
      <c r="C20" s="5"/>
      <c r="D20" s="5"/>
      <c r="E20" s="5"/>
      <c r="F20" s="5"/>
      <c r="G20" s="5"/>
      <c r="H20" s="5"/>
      <c r="I20" s="5"/>
    </row>
    <row r="21" spans="2:9" ht="18.5" x14ac:dyDescent="0.45">
      <c r="B21" s="5"/>
      <c r="C21" s="5"/>
      <c r="D21" s="5"/>
      <c r="E21" s="5"/>
      <c r="F21" s="5"/>
      <c r="G21" s="5"/>
      <c r="H21" s="5"/>
      <c r="I21" s="5"/>
    </row>
    <row r="22" spans="2:9" ht="18.5" x14ac:dyDescent="0.45">
      <c r="B22" s="5"/>
      <c r="C22" s="5"/>
      <c r="D22" s="5"/>
      <c r="E22" s="5"/>
      <c r="F22" s="5"/>
      <c r="G22" s="5"/>
      <c r="H22" s="5"/>
      <c r="I22" s="5"/>
    </row>
    <row r="23" spans="2:9" ht="18.5" x14ac:dyDescent="0.45">
      <c r="B23" s="5"/>
      <c r="C23" s="5"/>
      <c r="D23" s="5"/>
      <c r="E23" s="5"/>
      <c r="F23" s="5"/>
      <c r="G23" s="5"/>
      <c r="H23" s="5"/>
      <c r="I23" s="5"/>
    </row>
    <row r="24" spans="2:9" ht="18.5" x14ac:dyDescent="0.45">
      <c r="B24" s="5"/>
      <c r="C24" s="5"/>
      <c r="D24" s="5"/>
      <c r="E24" s="5"/>
      <c r="F24" s="5"/>
      <c r="G24" s="5"/>
      <c r="H24" s="5"/>
      <c r="I24" s="5"/>
    </row>
    <row r="25" spans="2:9" ht="18.5" x14ac:dyDescent="0.45">
      <c r="B25" s="5"/>
      <c r="C25" s="5"/>
      <c r="D25" s="5"/>
      <c r="E25" s="5"/>
      <c r="F25" s="5"/>
      <c r="G25" s="5"/>
      <c r="H25" s="5"/>
      <c r="I25" s="5"/>
    </row>
    <row r="26" spans="2:9" ht="18.5" x14ac:dyDescent="0.45">
      <c r="B26" s="5"/>
      <c r="C26" s="5"/>
      <c r="D26" s="5"/>
      <c r="E26" s="5"/>
      <c r="F26" s="5"/>
      <c r="G26" s="5"/>
      <c r="H26" s="5"/>
      <c r="I26" s="5"/>
    </row>
    <row r="27" spans="2:9" ht="18.5" x14ac:dyDescent="0.45">
      <c r="B27" s="5"/>
      <c r="C27" s="5"/>
      <c r="D27" s="5"/>
      <c r="E27" s="5"/>
      <c r="F27" s="5"/>
      <c r="G27" s="5"/>
      <c r="H27" s="5"/>
      <c r="I27" s="5"/>
    </row>
  </sheetData>
  <mergeCells count="1">
    <mergeCell ref="B2:L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workbookViewId="0">
      <selection activeCell="A15" sqref="A15"/>
    </sheetView>
  </sheetViews>
  <sheetFormatPr defaultRowHeight="14.5" x14ac:dyDescent="0.35"/>
  <cols>
    <col min="2" max="2" width="11.1796875" bestFit="1" customWidth="1"/>
    <col min="3" max="3" width="11.7265625" bestFit="1" customWidth="1"/>
  </cols>
  <sheetData>
    <row r="2" spans="2:11" ht="15" customHeight="1" x14ac:dyDescent="0.35">
      <c r="B2" s="57" t="s">
        <v>36</v>
      </c>
      <c r="C2" s="57"/>
      <c r="D2" s="57"/>
      <c r="E2" s="57"/>
      <c r="F2" s="57"/>
      <c r="G2" s="57"/>
      <c r="H2" s="57"/>
      <c r="I2" s="57"/>
      <c r="J2" s="57"/>
      <c r="K2" s="57"/>
    </row>
    <row r="3" spans="2:11" ht="15" customHeight="1" x14ac:dyDescent="0.35"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2:11" ht="15" customHeight="1" x14ac:dyDescent="0.35"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2:11" ht="15" customHeight="1" x14ac:dyDescent="0.35"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2:11" x14ac:dyDescent="0.35"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2:11" x14ac:dyDescent="0.35"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2:11" x14ac:dyDescent="0.35">
      <c r="B8" s="57"/>
      <c r="C8" s="57"/>
      <c r="D8" s="57"/>
      <c r="E8" s="57"/>
      <c r="F8" s="57"/>
      <c r="G8" s="57"/>
      <c r="H8" s="57"/>
      <c r="I8" s="57"/>
      <c r="J8" s="57"/>
      <c r="K8" s="57"/>
    </row>
    <row r="11" spans="2:11" ht="18.5" x14ac:dyDescent="0.45">
      <c r="B11" s="6" t="s">
        <v>37</v>
      </c>
      <c r="C11" s="24">
        <v>100</v>
      </c>
    </row>
    <row r="12" spans="2:11" ht="18.5" x14ac:dyDescent="0.45">
      <c r="B12" s="6" t="s">
        <v>38</v>
      </c>
      <c r="C12" s="24">
        <v>2</v>
      </c>
      <c r="D12" t="s">
        <v>6</v>
      </c>
    </row>
    <row r="13" spans="2:11" ht="18.5" x14ac:dyDescent="0.45">
      <c r="B13" s="6" t="s">
        <v>19</v>
      </c>
      <c r="C13" s="24">
        <v>-98</v>
      </c>
    </row>
    <row r="14" spans="2:11" ht="18.5" x14ac:dyDescent="0.45">
      <c r="B14" s="6" t="s">
        <v>39</v>
      </c>
      <c r="C14" s="10">
        <v>0.08</v>
      </c>
    </row>
    <row r="15" spans="2:11" ht="18.5" x14ac:dyDescent="0.45">
      <c r="B15" s="5"/>
      <c r="C15" s="5"/>
    </row>
    <row r="16" spans="2:11" ht="18.5" x14ac:dyDescent="0.45">
      <c r="B16" s="32" t="s">
        <v>40</v>
      </c>
      <c r="C16" s="5"/>
    </row>
    <row r="17" spans="2:4" ht="18.5" x14ac:dyDescent="0.45">
      <c r="B17" s="4" t="s">
        <v>10</v>
      </c>
      <c r="C17" s="3">
        <v>8</v>
      </c>
    </row>
    <row r="18" spans="2:4" ht="18.5" x14ac:dyDescent="0.45">
      <c r="B18" s="4" t="s">
        <v>41</v>
      </c>
      <c r="C18" s="3">
        <v>108</v>
      </c>
    </row>
    <row r="19" spans="2:4" ht="18.5" x14ac:dyDescent="0.45">
      <c r="B19" s="5"/>
      <c r="C19" s="5"/>
    </row>
    <row r="20" spans="2:4" ht="18.5" x14ac:dyDescent="0.45">
      <c r="B20" s="4" t="s">
        <v>42</v>
      </c>
      <c r="C20" s="33">
        <f>(-C17-SQRT(C17^2-4*C18*C13))/(2*C18)</f>
        <v>-0.99033612416546302</v>
      </c>
    </row>
    <row r="21" spans="2:4" ht="18.5" x14ac:dyDescent="0.45">
      <c r="B21" s="4" t="s">
        <v>43</v>
      </c>
      <c r="C21" s="2">
        <f>(-C17+SQRT(C17^2-4*C18*C13))/(2*C18)</f>
        <v>0.91626205009138895</v>
      </c>
      <c r="D21" t="s">
        <v>44</v>
      </c>
    </row>
    <row r="22" spans="2:4" ht="18.5" x14ac:dyDescent="0.45">
      <c r="B22" s="4" t="s">
        <v>27</v>
      </c>
      <c r="C22" s="26">
        <f>(1/C21)-1</f>
        <v>9.139083071295917E-2</v>
      </c>
    </row>
    <row r="24" spans="2:4" ht="18.5" x14ac:dyDescent="0.45">
      <c r="B24" s="4" t="s">
        <v>45</v>
      </c>
      <c r="C24" s="3">
        <f>(1+0.1)^(-1)</f>
        <v>0.90909090909090906</v>
      </c>
    </row>
    <row r="25" spans="2:4" ht="18.5" x14ac:dyDescent="0.45">
      <c r="B25" s="4" t="s">
        <v>15</v>
      </c>
      <c r="C25" s="3">
        <f>C13+C17*C24+C18*C24^2</f>
        <v>-1.4710743801653052</v>
      </c>
    </row>
  </sheetData>
  <mergeCells count="1">
    <mergeCell ref="B2:K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workbookViewId="0">
      <selection activeCell="A15" sqref="A15"/>
    </sheetView>
  </sheetViews>
  <sheetFormatPr defaultRowHeight="14.5" x14ac:dyDescent="0.35"/>
  <cols>
    <col min="4" max="4" width="11.1796875" bestFit="1" customWidth="1"/>
  </cols>
  <sheetData>
    <row r="2" spans="2:11" ht="15" customHeight="1" x14ac:dyDescent="0.35">
      <c r="B2" s="57" t="s">
        <v>46</v>
      </c>
      <c r="C2" s="57"/>
      <c r="D2" s="57"/>
      <c r="E2" s="57"/>
      <c r="F2" s="57"/>
      <c r="G2" s="57"/>
      <c r="H2" s="57"/>
      <c r="I2" s="57"/>
      <c r="J2" s="57"/>
    </row>
    <row r="3" spans="2:11" ht="15" customHeight="1" x14ac:dyDescent="0.35">
      <c r="B3" s="57"/>
      <c r="C3" s="57"/>
      <c r="D3" s="57"/>
      <c r="E3" s="57"/>
      <c r="F3" s="57"/>
      <c r="G3" s="57"/>
      <c r="H3" s="57"/>
      <c r="I3" s="57"/>
      <c r="J3" s="57"/>
    </row>
    <row r="4" spans="2:11" ht="15" customHeight="1" x14ac:dyDescent="0.35">
      <c r="B4" s="57"/>
      <c r="C4" s="57"/>
      <c r="D4" s="57"/>
      <c r="E4" s="57"/>
      <c r="F4" s="57"/>
      <c r="G4" s="57"/>
      <c r="H4" s="57"/>
      <c r="I4" s="57"/>
      <c r="J4" s="57"/>
    </row>
    <row r="5" spans="2:11" ht="15" customHeight="1" x14ac:dyDescent="0.35">
      <c r="B5" s="57"/>
      <c r="C5" s="57"/>
      <c r="D5" s="57"/>
      <c r="E5" s="57"/>
      <c r="F5" s="57"/>
      <c r="G5" s="57"/>
      <c r="H5" s="57"/>
      <c r="I5" s="57"/>
      <c r="J5" s="57"/>
    </row>
    <row r="6" spans="2:11" ht="15" customHeight="1" x14ac:dyDescent="0.35">
      <c r="B6" s="57"/>
      <c r="C6" s="57"/>
      <c r="D6" s="57"/>
      <c r="E6" s="57"/>
      <c r="F6" s="57"/>
      <c r="G6" s="57"/>
      <c r="H6" s="57"/>
      <c r="I6" s="57"/>
      <c r="J6" s="57"/>
    </row>
    <row r="7" spans="2:11" ht="15" customHeight="1" x14ac:dyDescent="0.35">
      <c r="B7" s="57"/>
      <c r="C7" s="57"/>
      <c r="D7" s="57"/>
      <c r="E7" s="57"/>
      <c r="F7" s="57"/>
      <c r="G7" s="57"/>
      <c r="H7" s="57"/>
      <c r="I7" s="57"/>
      <c r="J7" s="57"/>
    </row>
    <row r="8" spans="2:11" x14ac:dyDescent="0.35">
      <c r="B8" s="57"/>
      <c r="C8" s="57"/>
      <c r="D8" s="57"/>
      <c r="E8" s="57"/>
      <c r="F8" s="57"/>
      <c r="G8" s="57"/>
      <c r="H8" s="57"/>
      <c r="I8" s="57"/>
      <c r="J8" s="57"/>
    </row>
    <row r="9" spans="2:11" x14ac:dyDescent="0.35">
      <c r="B9" s="57"/>
      <c r="C9" s="57"/>
      <c r="D9" s="57"/>
      <c r="E9" s="57"/>
      <c r="F9" s="57"/>
      <c r="G9" s="57"/>
      <c r="H9" s="57"/>
      <c r="I9" s="57"/>
      <c r="J9" s="57"/>
    </row>
    <row r="10" spans="2:11" x14ac:dyDescent="0.35">
      <c r="B10" s="57"/>
      <c r="C10" s="57"/>
      <c r="D10" s="57"/>
      <c r="E10" s="57"/>
      <c r="F10" s="57"/>
      <c r="G10" s="57"/>
      <c r="H10" s="57"/>
      <c r="I10" s="57"/>
      <c r="J10" s="57"/>
    </row>
    <row r="12" spans="2:11" ht="18.5" x14ac:dyDescent="0.45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2:11" ht="18.5" x14ac:dyDescent="0.4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2:11" ht="18.5" x14ac:dyDescent="0.45">
      <c r="B14" s="5"/>
      <c r="C14" s="24" t="s">
        <v>7</v>
      </c>
      <c r="D14" s="6">
        <v>50</v>
      </c>
      <c r="E14" s="5"/>
      <c r="F14" s="5"/>
      <c r="G14" s="5" t="s">
        <v>13</v>
      </c>
      <c r="H14" s="9">
        <v>0.08</v>
      </c>
      <c r="I14" s="5"/>
      <c r="J14" s="5"/>
      <c r="K14" s="5"/>
    </row>
    <row r="15" spans="2:11" ht="18.5" x14ac:dyDescent="0.45">
      <c r="B15" s="5"/>
      <c r="C15" s="24" t="s">
        <v>8</v>
      </c>
      <c r="D15" s="6">
        <v>10</v>
      </c>
      <c r="E15" s="5"/>
      <c r="F15" s="5"/>
      <c r="G15" s="5" t="s">
        <v>47</v>
      </c>
      <c r="H15" s="5">
        <f>-D16*(1+H14)^-1-D15*(1+H14)^-2-D14*(1+H14)^-3</f>
        <v>-1.0427780318040902</v>
      </c>
      <c r="I15" s="5"/>
      <c r="J15" s="5"/>
      <c r="K15" s="5"/>
    </row>
    <row r="16" spans="2:11" ht="18.5" x14ac:dyDescent="0.45">
      <c r="B16" s="5"/>
      <c r="C16" s="24" t="s">
        <v>9</v>
      </c>
      <c r="D16" s="6">
        <v>-51</v>
      </c>
      <c r="E16" s="5"/>
      <c r="F16" s="5"/>
      <c r="G16" s="5"/>
      <c r="H16" s="5"/>
      <c r="I16" s="5"/>
      <c r="J16" s="5"/>
      <c r="K16" s="5"/>
    </row>
    <row r="17" spans="2:11" ht="18.5" x14ac:dyDescent="0.4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ht="18.5" x14ac:dyDescent="0.45">
      <c r="B18" s="5"/>
      <c r="C18" s="24" t="s">
        <v>1</v>
      </c>
      <c r="D18" s="3">
        <f>(-D15-SQRT(D15^2-4*D14*D16))/(2*D14)</f>
        <v>-1.114889156509222</v>
      </c>
      <c r="E18" s="5"/>
      <c r="F18" s="5"/>
      <c r="G18" s="5"/>
      <c r="H18" s="5"/>
      <c r="I18" s="5"/>
      <c r="J18" s="5"/>
      <c r="K18" s="5"/>
    </row>
    <row r="19" spans="2:11" ht="18.5" x14ac:dyDescent="0.45">
      <c r="B19" s="5"/>
      <c r="C19" s="24" t="s">
        <v>5</v>
      </c>
      <c r="D19" s="3">
        <f>(-D15+SQRT(D15^2-4*D14*D16))/(2*D14)</f>
        <v>0.91488915650922198</v>
      </c>
      <c r="E19" s="5"/>
      <c r="F19" s="5"/>
      <c r="G19" s="5"/>
      <c r="H19" s="5"/>
      <c r="I19" s="5"/>
      <c r="J19" s="5"/>
      <c r="K19" s="5"/>
    </row>
    <row r="20" spans="2:11" ht="18.5" x14ac:dyDescent="0.4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ht="18.5" x14ac:dyDescent="0.45">
      <c r="B21" s="5"/>
      <c r="C21" s="24" t="s">
        <v>27</v>
      </c>
      <c r="D21" s="26">
        <f>1/D19-1</f>
        <v>9.3028584812962611E-2</v>
      </c>
      <c r="E21" s="5"/>
      <c r="F21" s="5"/>
      <c r="G21" s="5"/>
      <c r="H21" s="5"/>
      <c r="I21" s="5"/>
      <c r="J21" s="5"/>
      <c r="K21" s="5"/>
    </row>
  </sheetData>
  <mergeCells count="1">
    <mergeCell ref="B2:J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workbookViewId="0">
      <selection activeCell="A15" sqref="A15"/>
    </sheetView>
  </sheetViews>
  <sheetFormatPr defaultRowHeight="14.5" x14ac:dyDescent="0.35"/>
  <cols>
    <col min="3" max="3" width="9.7265625" bestFit="1" customWidth="1"/>
  </cols>
  <sheetData>
    <row r="2" spans="2:13" ht="15" customHeight="1" x14ac:dyDescent="0.35">
      <c r="B2" s="60" t="s">
        <v>48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2:13" ht="15" customHeight="1" x14ac:dyDescent="0.35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ht="15" customHeight="1" x14ac:dyDescent="0.3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2:13" ht="15" customHeight="1" x14ac:dyDescent="0.35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5" customHeight="1" x14ac:dyDescent="0.3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3" ht="15" customHeight="1" x14ac:dyDescent="0.35"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2:13" ht="15" customHeight="1" x14ac:dyDescent="0.35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2:13" x14ac:dyDescent="0.35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2:13" x14ac:dyDescent="0.35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2:13" x14ac:dyDescent="0.35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3" spans="2:13" ht="18.5" x14ac:dyDescent="0.45">
      <c r="B13" s="5"/>
      <c r="C13" s="11">
        <v>0</v>
      </c>
      <c r="D13" s="11">
        <v>1</v>
      </c>
      <c r="E13" s="11">
        <v>2</v>
      </c>
      <c r="F13" s="11">
        <v>3</v>
      </c>
      <c r="G13" s="11">
        <v>4</v>
      </c>
      <c r="H13" s="5"/>
      <c r="I13" s="5"/>
      <c r="J13" s="5"/>
      <c r="K13" s="5"/>
    </row>
    <row r="14" spans="2:13" ht="18.5" x14ac:dyDescent="0.45">
      <c r="B14" s="6" t="s">
        <v>49</v>
      </c>
      <c r="C14" s="24">
        <v>-90</v>
      </c>
      <c r="D14" s="24">
        <v>7</v>
      </c>
      <c r="E14" s="24">
        <v>2.5</v>
      </c>
      <c r="F14" s="24">
        <v>3</v>
      </c>
      <c r="G14" s="24">
        <v>87</v>
      </c>
      <c r="H14" s="5"/>
      <c r="I14" s="5"/>
      <c r="J14" s="5"/>
      <c r="K14" s="5"/>
    </row>
    <row r="15" spans="2:13" ht="18.5" x14ac:dyDescent="0.45">
      <c r="B15" s="6" t="s">
        <v>50</v>
      </c>
      <c r="C15" s="24">
        <v>-22</v>
      </c>
      <c r="D15" s="24">
        <v>0</v>
      </c>
      <c r="E15" s="24">
        <v>4.5</v>
      </c>
      <c r="F15" s="24">
        <v>4</v>
      </c>
      <c r="G15" s="24">
        <v>32</v>
      </c>
      <c r="H15" s="5"/>
      <c r="I15" s="5"/>
      <c r="J15" s="5"/>
      <c r="K15" s="5"/>
    </row>
    <row r="16" spans="2:13" ht="18.5" x14ac:dyDescent="0.45">
      <c r="B16" s="4" t="s">
        <v>51</v>
      </c>
      <c r="C16" s="3">
        <f>C14+C15</f>
        <v>-112</v>
      </c>
      <c r="D16" s="3">
        <f t="shared" ref="D16:G16" si="0">D14+D15</f>
        <v>7</v>
      </c>
      <c r="E16" s="3">
        <f t="shared" si="0"/>
        <v>7</v>
      </c>
      <c r="F16" s="3">
        <f t="shared" si="0"/>
        <v>7</v>
      </c>
      <c r="G16" s="3">
        <f t="shared" si="0"/>
        <v>119</v>
      </c>
      <c r="H16" s="5"/>
      <c r="I16" s="5"/>
      <c r="J16" s="5"/>
      <c r="K16" s="5"/>
    </row>
    <row r="17" spans="2:13" ht="18.5" x14ac:dyDescent="0.4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3" ht="18.75" customHeight="1" x14ac:dyDescent="0.35"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2:13" ht="18.75" customHeight="1" x14ac:dyDescent="0.35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2:13" ht="18.75" customHeight="1" x14ac:dyDescent="0.35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2:13" ht="18.75" customHeight="1" x14ac:dyDescent="0.35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2:13" ht="18.75" customHeight="1" x14ac:dyDescent="0.3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2:13" ht="18.75" customHeight="1" x14ac:dyDescent="0.35">
      <c r="B23" s="35" t="s">
        <v>14</v>
      </c>
      <c r="C23" s="36">
        <f>F16/(G16-F16)</f>
        <v>6.25E-2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2:13" ht="18.5" x14ac:dyDescent="0.45">
      <c r="B24" s="4" t="s">
        <v>53</v>
      </c>
      <c r="C24" s="3">
        <f>-C16</f>
        <v>112</v>
      </c>
      <c r="D24" s="5"/>
      <c r="E24" s="5"/>
      <c r="F24" s="5"/>
      <c r="G24" s="5"/>
      <c r="H24" s="5"/>
      <c r="I24" s="5"/>
      <c r="J24" s="5"/>
      <c r="K24" s="5"/>
    </row>
    <row r="25" spans="2:13" ht="18.5" x14ac:dyDescent="0.45"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2:13" ht="18.5" x14ac:dyDescent="0.45">
      <c r="B26" s="5"/>
      <c r="C26" s="5"/>
      <c r="D26" s="5"/>
      <c r="E26" s="5"/>
      <c r="F26" s="5"/>
      <c r="G26" s="5"/>
      <c r="H26" s="5"/>
      <c r="I26" s="5"/>
      <c r="J26" s="5"/>
      <c r="K26" s="5"/>
    </row>
  </sheetData>
  <mergeCells count="2">
    <mergeCell ref="B2:M11"/>
    <mergeCell ref="B18:M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TIR_ES1</vt:lpstr>
      <vt:lpstr>TIR_ES2</vt:lpstr>
      <vt:lpstr>TIR_ES3</vt:lpstr>
      <vt:lpstr>TIR_ES4</vt:lpstr>
      <vt:lpstr>TIR_ES5</vt:lpstr>
      <vt:lpstr>TIR_ES6</vt:lpstr>
      <vt:lpstr>TIR_ES7</vt:lpstr>
      <vt:lpstr>TIR_ES8</vt:lpstr>
      <vt:lpstr>TIR_ES9</vt:lpstr>
      <vt:lpstr>TIR_ES10</vt:lpstr>
      <vt:lpstr>TIR_ES11</vt:lpstr>
      <vt:lpstr>TIR_ES12</vt:lpstr>
      <vt:lpstr>TIR_ES13</vt:lpstr>
      <vt:lpstr>TIR_ES14</vt:lpstr>
      <vt:lpstr>TIR_ES15</vt:lpstr>
      <vt:lpstr>TIR_ES16</vt:lpstr>
      <vt:lpstr>TIR_ES17</vt:lpstr>
      <vt:lpstr>TIR_ES18</vt:lpstr>
      <vt:lpstr>TIR_ES19</vt:lpstr>
      <vt:lpstr>TIR_ES20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KPMG</dc:creator>
  <cp:lastModifiedBy>Zelda Marino</cp:lastModifiedBy>
  <cp:lastPrinted>2019-09-30T11:55:19Z</cp:lastPrinted>
  <dcterms:created xsi:type="dcterms:W3CDTF">2011-09-24T10:42:39Z</dcterms:created>
  <dcterms:modified xsi:type="dcterms:W3CDTF">2020-09-30T19:49:15Z</dcterms:modified>
</cp:coreProperties>
</file>