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300" windowWidth="15600" windowHeight="11640" tabRatio="732" activeTab="6"/>
  </bookViews>
  <sheets>
    <sheet name="Es1" sheetId="4" r:id="rId1"/>
    <sheet name="Es2" sheetId="5" r:id="rId2"/>
    <sheet name="Es3" sheetId="6" r:id="rId3"/>
    <sheet name="Es4" sheetId="7" r:id="rId4"/>
    <sheet name="Es5" sheetId="8" r:id="rId5"/>
    <sheet name="Es6" sheetId="22" r:id="rId6"/>
    <sheet name="Es7" sheetId="23" r:id="rId7"/>
    <sheet name="Es8" sheetId="24" r:id="rId8"/>
    <sheet name="Es9" sheetId="26" r:id="rId9"/>
    <sheet name="Es10" sheetId="27" r:id="rId10"/>
    <sheet name="Es11" sheetId="28" r:id="rId11"/>
    <sheet name="Es12" sheetId="29" r:id="rId12"/>
    <sheet name="Es13" sheetId="30" r:id="rId13"/>
    <sheet name="Es14" sheetId="31" r:id="rId14"/>
    <sheet name="Es15" sheetId="32" r:id="rId15"/>
    <sheet name="Es16" sheetId="33" r:id="rId16"/>
    <sheet name="Es17" sheetId="34" r:id="rId17"/>
    <sheet name="Es18" sheetId="35" r:id="rId18"/>
    <sheet name="Es19" sheetId="36" r:id="rId19"/>
  </sheets>
  <definedNames>
    <definedName name="solver_adj" localSheetId="9" hidden="1">'Es10'!#REF!</definedName>
    <definedName name="solver_adj" localSheetId="10" hidden="1">'Es11'!#REF!</definedName>
    <definedName name="solver_adj" localSheetId="11" hidden="1">'Es12'!#REF!</definedName>
    <definedName name="solver_adj" localSheetId="12" hidden="1">'Es13'!#REF!</definedName>
    <definedName name="solver_adj" localSheetId="13" hidden="1">'Es14'!#REF!</definedName>
    <definedName name="solver_adj" localSheetId="14" hidden="1">'Es15'!#REF!</definedName>
    <definedName name="solver_adj" localSheetId="5" hidden="1">'Es6'!#REF!</definedName>
    <definedName name="solver_adj" localSheetId="6" hidden="1">'Es7'!#REF!</definedName>
    <definedName name="solver_adj" localSheetId="7" hidden="1">'Es8'!#REF!</definedName>
    <definedName name="solver_adj" localSheetId="8" hidden="1">'Es9'!#REF!</definedName>
    <definedName name="solver_cvg" localSheetId="9" hidden="1">1</definedName>
    <definedName name="solver_cvg" localSheetId="10" hidden="1">1</definedName>
    <definedName name="solver_cvg" localSheetId="11" hidden="1">1</definedName>
    <definedName name="solver_cvg" localSheetId="12" hidden="1">1</definedName>
    <definedName name="solver_cvg" localSheetId="13" hidden="1">1</definedName>
    <definedName name="solver_cvg" localSheetId="14" hidden="1">1</definedName>
    <definedName name="solver_cvg" localSheetId="5" hidden="1">1</definedName>
    <definedName name="solver_cvg" localSheetId="6" hidden="1">1</definedName>
    <definedName name="solver_cvg" localSheetId="7" hidden="1">1</definedName>
    <definedName name="solver_cvg" localSheetId="8" hidden="1">1</definedName>
    <definedName name="solver_drv" localSheetId="9" hidden="1">1</definedName>
    <definedName name="solver_drv" localSheetId="10" hidden="1">1</definedName>
    <definedName name="solver_drv" localSheetId="11" hidden="1">1</definedName>
    <definedName name="solver_drv" localSheetId="12" hidden="1">1</definedName>
    <definedName name="solver_drv" localSheetId="13" hidden="1">1</definedName>
    <definedName name="solver_drv" localSheetId="14" hidden="1">1</definedName>
    <definedName name="solver_drv" localSheetId="5" hidden="1">1</definedName>
    <definedName name="solver_drv" localSheetId="6" hidden="1">1</definedName>
    <definedName name="solver_drv" localSheetId="7" hidden="1">1</definedName>
    <definedName name="solver_drv" localSheetId="8" hidden="1">1</definedName>
    <definedName name="solver_est" localSheetId="9" hidden="1">1</definedName>
    <definedName name="solver_est" localSheetId="10" hidden="1">1</definedName>
    <definedName name="solver_est" localSheetId="11" hidden="1">1</definedName>
    <definedName name="solver_est" localSheetId="12" hidden="1">1</definedName>
    <definedName name="solver_est" localSheetId="13" hidden="1">1</definedName>
    <definedName name="solver_est" localSheetId="14" hidden="1">1</definedName>
    <definedName name="solver_est" localSheetId="5" hidden="1">1</definedName>
    <definedName name="solver_est" localSheetId="6" hidden="1">1</definedName>
    <definedName name="solver_est" localSheetId="7" hidden="1">1</definedName>
    <definedName name="solver_est" localSheetId="8" hidden="1">1</definedName>
    <definedName name="solver_itr" localSheetId="9" hidden="1">100</definedName>
    <definedName name="solver_itr" localSheetId="10" hidden="1">100</definedName>
    <definedName name="solver_itr" localSheetId="11" hidden="1">100</definedName>
    <definedName name="solver_itr" localSheetId="12" hidden="1">100</definedName>
    <definedName name="solver_itr" localSheetId="13" hidden="1">100</definedName>
    <definedName name="solver_itr" localSheetId="14" hidden="1">100</definedName>
    <definedName name="solver_itr" localSheetId="5" hidden="1">100</definedName>
    <definedName name="solver_itr" localSheetId="6" hidden="1">100</definedName>
    <definedName name="solver_itr" localSheetId="7" hidden="1">100</definedName>
    <definedName name="solver_itr" localSheetId="8" hidden="1">100</definedName>
    <definedName name="solver_lhs1" localSheetId="9" hidden="1">'Es10'!#REF!</definedName>
    <definedName name="solver_lhs1" localSheetId="10" hidden="1">'Es11'!#REF!</definedName>
    <definedName name="solver_lhs1" localSheetId="11" hidden="1">'Es12'!#REF!</definedName>
    <definedName name="solver_lhs1" localSheetId="12" hidden="1">'Es13'!#REF!</definedName>
    <definedName name="solver_lhs1" localSheetId="13" hidden="1">'Es14'!#REF!</definedName>
    <definedName name="solver_lhs1" localSheetId="14" hidden="1">'Es15'!#REF!</definedName>
    <definedName name="solver_lhs1" localSheetId="5" hidden="1">'Es6'!#REF!</definedName>
    <definedName name="solver_lhs1" localSheetId="6" hidden="1">'Es7'!#REF!</definedName>
    <definedName name="solver_lhs1" localSheetId="7" hidden="1">'Es8'!#REF!</definedName>
    <definedName name="solver_lhs1" localSheetId="8" hidden="1">'Es9'!#REF!</definedName>
    <definedName name="solver_lin" localSheetId="9" hidden="1">2</definedName>
    <definedName name="solver_lin" localSheetId="10" hidden="1">2</definedName>
    <definedName name="solver_lin" localSheetId="11" hidden="1">2</definedName>
    <definedName name="solver_lin" localSheetId="12" hidden="1">2</definedName>
    <definedName name="solver_lin" localSheetId="13" hidden="1">2</definedName>
    <definedName name="solver_lin" localSheetId="14" hidden="1">2</definedName>
    <definedName name="solver_lin" localSheetId="5" hidden="1">2</definedName>
    <definedName name="solver_lin" localSheetId="6" hidden="1">2</definedName>
    <definedName name="solver_lin" localSheetId="7" hidden="1">2</definedName>
    <definedName name="solver_lin" localSheetId="8" hidden="1">2</definedName>
    <definedName name="solver_neg" localSheetId="9" hidden="1">2</definedName>
    <definedName name="solver_neg" localSheetId="10" hidden="1">2</definedName>
    <definedName name="solver_neg" localSheetId="11" hidden="1">2</definedName>
    <definedName name="solver_neg" localSheetId="12" hidden="1">2</definedName>
    <definedName name="solver_neg" localSheetId="13" hidden="1">2</definedName>
    <definedName name="solver_neg" localSheetId="14" hidden="1">2</definedName>
    <definedName name="solver_neg" localSheetId="5" hidden="1">2</definedName>
    <definedName name="solver_neg" localSheetId="6" hidden="1">2</definedName>
    <definedName name="solver_neg" localSheetId="7" hidden="1">2</definedName>
    <definedName name="solver_neg" localSheetId="8" hidden="1">2</definedName>
    <definedName name="solver_num" localSheetId="9" hidden="1">1</definedName>
    <definedName name="solver_num" localSheetId="10" hidden="1">1</definedName>
    <definedName name="solver_num" localSheetId="11" hidden="1">1</definedName>
    <definedName name="solver_num" localSheetId="12" hidden="1">1</definedName>
    <definedName name="solver_num" localSheetId="13" hidden="1">1</definedName>
    <definedName name="solver_num" localSheetId="14" hidden="1">1</definedName>
    <definedName name="solver_num" localSheetId="5" hidden="1">1</definedName>
    <definedName name="solver_num" localSheetId="6" hidden="1">1</definedName>
    <definedName name="solver_num" localSheetId="7" hidden="1">1</definedName>
    <definedName name="solver_num" localSheetId="8" hidden="1">1</definedName>
    <definedName name="solver_nwt" localSheetId="9" hidden="1">1</definedName>
    <definedName name="solver_nwt" localSheetId="10" hidden="1">1</definedName>
    <definedName name="solver_nwt" localSheetId="11" hidden="1">1</definedName>
    <definedName name="solver_nwt" localSheetId="12" hidden="1">1</definedName>
    <definedName name="solver_nwt" localSheetId="13" hidden="1">1</definedName>
    <definedName name="solver_nwt" localSheetId="14" hidden="1">1</definedName>
    <definedName name="solver_nwt" localSheetId="5" hidden="1">1</definedName>
    <definedName name="solver_nwt" localSheetId="6" hidden="1">1</definedName>
    <definedName name="solver_nwt" localSheetId="7" hidden="1">1</definedName>
    <definedName name="solver_nwt" localSheetId="8" hidden="1">1</definedName>
    <definedName name="solver_opt" localSheetId="9" hidden="1">'Es10'!#REF!</definedName>
    <definedName name="solver_opt" localSheetId="10" hidden="1">'Es11'!#REF!</definedName>
    <definedName name="solver_opt" localSheetId="11" hidden="1">'Es12'!#REF!</definedName>
    <definedName name="solver_opt" localSheetId="12" hidden="1">'Es13'!#REF!</definedName>
    <definedName name="solver_opt" localSheetId="13" hidden="1">'Es14'!#REF!</definedName>
    <definedName name="solver_opt" localSheetId="14" hidden="1">'Es15'!#REF!</definedName>
    <definedName name="solver_opt" localSheetId="5" hidden="1">'Es6'!#REF!</definedName>
    <definedName name="solver_opt" localSheetId="6" hidden="1">'Es7'!#REF!</definedName>
    <definedName name="solver_opt" localSheetId="7" hidden="1">'Es8'!#REF!</definedName>
    <definedName name="solver_opt" localSheetId="8" hidden="1">'Es9'!#REF!</definedName>
    <definedName name="solver_pre" localSheetId="9" hidden="1">1</definedName>
    <definedName name="solver_pre" localSheetId="10" hidden="1">1</definedName>
    <definedName name="solver_pre" localSheetId="11" hidden="1">1</definedName>
    <definedName name="solver_pre" localSheetId="12" hidden="1">1</definedName>
    <definedName name="solver_pre" localSheetId="13" hidden="1">1</definedName>
    <definedName name="solver_pre" localSheetId="14" hidden="1">1</definedName>
    <definedName name="solver_pre" localSheetId="5" hidden="1">1</definedName>
    <definedName name="solver_pre" localSheetId="6" hidden="1">1</definedName>
    <definedName name="solver_pre" localSheetId="7" hidden="1">1</definedName>
    <definedName name="solver_pre" localSheetId="8" hidden="1">1</definedName>
    <definedName name="solver_rel1" localSheetId="9" hidden="1">3</definedName>
    <definedName name="solver_rel1" localSheetId="10" hidden="1">3</definedName>
    <definedName name="solver_rel1" localSheetId="11" hidden="1">3</definedName>
    <definedName name="solver_rel1" localSheetId="12" hidden="1">3</definedName>
    <definedName name="solver_rel1" localSheetId="13" hidden="1">3</definedName>
    <definedName name="solver_rel1" localSheetId="14" hidden="1">3</definedName>
    <definedName name="solver_rel1" localSheetId="5" hidden="1">3</definedName>
    <definedName name="solver_rel1" localSheetId="6" hidden="1">3</definedName>
    <definedName name="solver_rel1" localSheetId="7" hidden="1">3</definedName>
    <definedName name="solver_rel1" localSheetId="8" hidden="1">3</definedName>
    <definedName name="solver_rhs1" localSheetId="9" hidden="1">0</definedName>
    <definedName name="solver_rhs1" localSheetId="10" hidden="1">0</definedName>
    <definedName name="solver_rhs1" localSheetId="11" hidden="1">0</definedName>
    <definedName name="solver_rhs1" localSheetId="12" hidden="1">0</definedName>
    <definedName name="solver_rhs1" localSheetId="13" hidden="1">0</definedName>
    <definedName name="solver_rhs1" localSheetId="14" hidden="1">0</definedName>
    <definedName name="solver_rhs1" localSheetId="5" hidden="1">0</definedName>
    <definedName name="solver_rhs1" localSheetId="6" hidden="1">0</definedName>
    <definedName name="solver_rhs1" localSheetId="7" hidden="1">0</definedName>
    <definedName name="solver_rhs1" localSheetId="8" hidden="1">0</definedName>
    <definedName name="solver_scl" localSheetId="9" hidden="1">2</definedName>
    <definedName name="solver_scl" localSheetId="10" hidden="1">2</definedName>
    <definedName name="solver_scl" localSheetId="11" hidden="1">2</definedName>
    <definedName name="solver_scl" localSheetId="12" hidden="1">2</definedName>
    <definedName name="solver_scl" localSheetId="13" hidden="1">2</definedName>
    <definedName name="solver_scl" localSheetId="14" hidden="1">2</definedName>
    <definedName name="solver_scl" localSheetId="5" hidden="1">2</definedName>
    <definedName name="solver_scl" localSheetId="6" hidden="1">2</definedName>
    <definedName name="solver_scl" localSheetId="7" hidden="1">2</definedName>
    <definedName name="solver_scl" localSheetId="8" hidden="1">2</definedName>
    <definedName name="solver_sho" localSheetId="9" hidden="1">2</definedName>
    <definedName name="solver_sho" localSheetId="10" hidden="1">2</definedName>
    <definedName name="solver_sho" localSheetId="11" hidden="1">2</definedName>
    <definedName name="solver_sho" localSheetId="12" hidden="1">2</definedName>
    <definedName name="solver_sho" localSheetId="13" hidden="1">2</definedName>
    <definedName name="solver_sho" localSheetId="14" hidden="1">2</definedName>
    <definedName name="solver_sho" localSheetId="5" hidden="1">2</definedName>
    <definedName name="solver_sho" localSheetId="6" hidden="1">2</definedName>
    <definedName name="solver_sho" localSheetId="7" hidden="1">2</definedName>
    <definedName name="solver_sho" localSheetId="8" hidden="1">2</definedName>
    <definedName name="solver_tim" localSheetId="9" hidden="1">100</definedName>
    <definedName name="solver_tim" localSheetId="10" hidden="1">100</definedName>
    <definedName name="solver_tim" localSheetId="11" hidden="1">100</definedName>
    <definedName name="solver_tim" localSheetId="12" hidden="1">100</definedName>
    <definedName name="solver_tim" localSheetId="13" hidden="1">100</definedName>
    <definedName name="solver_tim" localSheetId="14" hidden="1">100</definedName>
    <definedName name="solver_tim" localSheetId="5" hidden="1">100</definedName>
    <definedName name="solver_tim" localSheetId="6" hidden="1">100</definedName>
    <definedName name="solver_tim" localSheetId="7" hidden="1">100</definedName>
    <definedName name="solver_tim" localSheetId="8" hidden="1">100</definedName>
    <definedName name="solver_tol" localSheetId="9" hidden="1">5</definedName>
    <definedName name="solver_tol" localSheetId="10" hidden="1">5</definedName>
    <definedName name="solver_tol" localSheetId="11" hidden="1">5</definedName>
    <definedName name="solver_tol" localSheetId="12" hidden="1">5</definedName>
    <definedName name="solver_tol" localSheetId="13" hidden="1">5</definedName>
    <definedName name="solver_tol" localSheetId="14" hidden="1">5</definedName>
    <definedName name="solver_tol" localSheetId="5" hidden="1">5</definedName>
    <definedName name="solver_tol" localSheetId="6" hidden="1">5</definedName>
    <definedName name="solver_tol" localSheetId="7" hidden="1">5</definedName>
    <definedName name="solver_tol" localSheetId="8" hidden="1">5</definedName>
    <definedName name="solver_typ" localSheetId="9" hidden="1">3</definedName>
    <definedName name="solver_typ" localSheetId="10" hidden="1">3</definedName>
    <definedName name="solver_typ" localSheetId="11" hidden="1">3</definedName>
    <definedName name="solver_typ" localSheetId="12" hidden="1">3</definedName>
    <definedName name="solver_typ" localSheetId="13" hidden="1">3</definedName>
    <definedName name="solver_typ" localSheetId="14" hidden="1">3</definedName>
    <definedName name="solver_typ" localSheetId="5" hidden="1">3</definedName>
    <definedName name="solver_typ" localSheetId="6" hidden="1">3</definedName>
    <definedName name="solver_typ" localSheetId="7" hidden="1">3</definedName>
    <definedName name="solver_typ" localSheetId="8" hidden="1">3</definedName>
    <definedName name="solver_val" localSheetId="9" hidden="1">0</definedName>
    <definedName name="solver_val" localSheetId="10" hidden="1">0</definedName>
    <definedName name="solver_val" localSheetId="11" hidden="1">0</definedName>
    <definedName name="solver_val" localSheetId="12" hidden="1">0</definedName>
    <definedName name="solver_val" localSheetId="13" hidden="1">0</definedName>
    <definedName name="solver_val" localSheetId="14" hidden="1">0</definedName>
    <definedName name="solver_val" localSheetId="5" hidden="1">0</definedName>
    <definedName name="solver_val" localSheetId="6" hidden="1">0</definedName>
    <definedName name="solver_val" localSheetId="7" hidden="1">0</definedName>
    <definedName name="solver_val" localSheetId="8" hidden="1">0</definedName>
  </definedNames>
  <calcPr calcId="162913"/>
</workbook>
</file>

<file path=xl/calcChain.xml><?xml version="1.0" encoding="utf-8"?>
<calcChain xmlns="http://schemas.openxmlformats.org/spreadsheetml/2006/main">
  <c r="C28" i="23" l="1"/>
  <c r="C27" i="23"/>
  <c r="C22" i="30"/>
  <c r="C30" i="27"/>
  <c r="C30" i="4" l="1"/>
  <c r="C24" i="4"/>
  <c r="C18" i="4"/>
  <c r="C18" i="28" l="1"/>
  <c r="C14" i="32"/>
  <c r="C18" i="32" s="1"/>
  <c r="C13" i="32"/>
  <c r="C17" i="32" s="1"/>
  <c r="C32" i="31"/>
  <c r="C33" i="31" s="1"/>
  <c r="C37" i="31" s="1"/>
  <c r="C18" i="31"/>
  <c r="C22" i="31" s="1"/>
  <c r="C16" i="31"/>
  <c r="C21" i="31" s="1"/>
  <c r="C23" i="31" s="1"/>
  <c r="C30" i="31" s="1"/>
  <c r="C18" i="30"/>
  <c r="C21" i="30" s="1"/>
  <c r="C27" i="30" s="1"/>
  <c r="C26" i="29"/>
  <c r="C27" i="29" s="1"/>
  <c r="C25" i="29"/>
  <c r="C20" i="29"/>
  <c r="C16" i="29"/>
  <c r="C29" i="29" s="1"/>
  <c r="C14" i="28"/>
  <c r="C19" i="32" l="1"/>
  <c r="C30" i="30"/>
  <c r="C23" i="30"/>
  <c r="C30" i="29"/>
  <c r="C19" i="28"/>
  <c r="C20" i="28" s="1"/>
  <c r="C21" i="28" s="1"/>
  <c r="C32" i="27"/>
  <c r="C33" i="27" s="1"/>
  <c r="C37" i="27" s="1"/>
  <c r="C16" i="6" l="1"/>
  <c r="C18" i="27" l="1"/>
  <c r="C22" i="27" s="1"/>
  <c r="C16" i="27"/>
  <c r="C21" i="27" s="1"/>
  <c r="C23" i="27" s="1"/>
  <c r="C18" i="26"/>
  <c r="C21" i="26" s="1"/>
  <c r="C27" i="26" l="1"/>
  <c r="C22" i="26"/>
  <c r="C30" i="26" s="1"/>
  <c r="C16" i="24"/>
  <c r="C22" i="24" s="1"/>
  <c r="C25" i="24" s="1"/>
  <c r="C26" i="24" s="1"/>
  <c r="C27" i="24" s="1"/>
  <c r="C15" i="23"/>
  <c r="C26" i="23" s="1"/>
  <c r="C18" i="22"/>
  <c r="C22" i="22" s="1"/>
  <c r="C15" i="22"/>
  <c r="C14" i="22"/>
  <c r="C25" i="8"/>
  <c r="C26" i="8" s="1"/>
  <c r="C27" i="8" s="1"/>
  <c r="C28" i="8" s="1"/>
  <c r="C23" i="8"/>
  <c r="C20" i="8"/>
  <c r="C21" i="8" s="1"/>
  <c r="C22" i="8" s="1"/>
  <c r="C22" i="7"/>
  <c r="C15" i="7"/>
  <c r="C20" i="7" s="1"/>
  <c r="C21" i="7" s="1"/>
  <c r="C14" i="6"/>
  <c r="C13" i="6"/>
  <c r="C17" i="5"/>
  <c r="C29" i="5" s="1"/>
  <c r="C16" i="5"/>
  <c r="C29" i="4"/>
  <c r="C23" i="4"/>
  <c r="C17" i="4"/>
  <c r="C21" i="22" l="1"/>
  <c r="C30" i="5"/>
  <c r="C18" i="6"/>
  <c r="C19" i="6" s="1"/>
  <c r="C20" i="6" s="1"/>
  <c r="C21" i="6" s="1"/>
  <c r="C23" i="26"/>
  <c r="C21" i="5"/>
  <c r="C22" i="5" s="1"/>
  <c r="C25" i="5"/>
  <c r="C26" i="5" s="1"/>
  <c r="C29" i="22"/>
  <c r="C25" i="4"/>
  <c r="C19" i="4"/>
  <c r="C31" i="4"/>
</calcChain>
</file>

<file path=xl/sharedStrings.xml><?xml version="1.0" encoding="utf-8"?>
<sst xmlns="http://schemas.openxmlformats.org/spreadsheetml/2006/main" count="242" uniqueCount="88">
  <si>
    <t>t</t>
  </si>
  <si>
    <t>anni</t>
  </si>
  <si>
    <t>R</t>
  </si>
  <si>
    <t>pagamento</t>
  </si>
  <si>
    <t>annuale</t>
  </si>
  <si>
    <t>m</t>
  </si>
  <si>
    <t>W(0,r)</t>
  </si>
  <si>
    <t>semestrale</t>
  </si>
  <si>
    <t>mensile</t>
  </si>
  <si>
    <t>tasso annuo</t>
  </si>
  <si>
    <t>tasso semestrale</t>
  </si>
  <si>
    <t>tasso mensile</t>
  </si>
  <si>
    <t>dati input</t>
  </si>
  <si>
    <t>annuo</t>
  </si>
  <si>
    <t>rata</t>
  </si>
  <si>
    <t>intensità istantanea</t>
  </si>
  <si>
    <t>t0</t>
  </si>
  <si>
    <t>W(0.25,r)</t>
  </si>
  <si>
    <t>infinito</t>
  </si>
  <si>
    <t>pagamenti</t>
  </si>
  <si>
    <t>quadrimestrali</t>
  </si>
  <si>
    <t>tasso quadrimestrale</t>
  </si>
  <si>
    <t>W(1,r)</t>
  </si>
  <si>
    <t>Prezzo</t>
  </si>
  <si>
    <t>semestrali</t>
  </si>
  <si>
    <t>mensili</t>
  </si>
  <si>
    <t>W(3,RenditaA)</t>
  </si>
  <si>
    <t>rata rendita A</t>
  </si>
  <si>
    <t>m (A)</t>
  </si>
  <si>
    <t>tasso rendita A</t>
  </si>
  <si>
    <t>rata rendita B</t>
  </si>
  <si>
    <t>m (B)</t>
  </si>
  <si>
    <t>tasso rendita B</t>
  </si>
  <si>
    <t>W(5,RenditaB)</t>
  </si>
  <si>
    <t>In t i valori delle due rendite devono essere uguali, pertanto deve valere la relazione:</t>
  </si>
  <si>
    <t>da cui t:</t>
  </si>
  <si>
    <t>anticipo banca</t>
  </si>
  <si>
    <t>m banca</t>
  </si>
  <si>
    <t>pagamento banca</t>
  </si>
  <si>
    <t>Il valore attuale della rendita che cedo e il valore attuale del flusso che mi da la banca devono essere uguali, pertanto</t>
  </si>
  <si>
    <t>differimento</t>
  </si>
  <si>
    <t>W(T,r)</t>
  </si>
  <si>
    <t>m II rendita</t>
  </si>
  <si>
    <t>pagamenti II rendita</t>
  </si>
  <si>
    <t>annui</t>
  </si>
  <si>
    <t>R1</t>
  </si>
  <si>
    <r>
      <t>R</t>
    </r>
    <r>
      <rPr>
        <vertAlign val="subscript"/>
        <sz val="16"/>
        <color theme="1"/>
        <rFont val="Calibri"/>
        <family val="2"/>
        <scheme val="minor"/>
      </rPr>
      <t>1</t>
    </r>
  </si>
  <si>
    <t>W(0,Rendita1)</t>
  </si>
  <si>
    <t>R II rendita</t>
  </si>
  <si>
    <t>W(0,Rendita2)</t>
  </si>
  <si>
    <t xml:space="preserve">all'atto dello scambio, in t=0, la somma da riscuotere sarà </t>
  </si>
  <si>
    <t>Ragg</t>
  </si>
  <si>
    <t>W(5,r)</t>
  </si>
  <si>
    <t xml:space="preserve">tasso 2 </t>
  </si>
  <si>
    <t>t variazione</t>
  </si>
  <si>
    <t>tasso mensile 1</t>
  </si>
  <si>
    <t>tasso mensile 2</t>
  </si>
  <si>
    <t>La nuova rata R deve soddisfare l'equazione:</t>
  </si>
  <si>
    <t>pertanto sarà</t>
  </si>
  <si>
    <t>R2</t>
  </si>
  <si>
    <t>anticipati</t>
  </si>
  <si>
    <r>
      <rPr>
        <sz val="16"/>
        <color theme="1"/>
        <rFont val="Symbol"/>
        <family val="1"/>
        <charset val="2"/>
      </rPr>
      <t>D</t>
    </r>
    <r>
      <rPr>
        <sz val="16"/>
        <color theme="1"/>
        <rFont val="Calibri"/>
        <family val="2"/>
        <scheme val="minor"/>
      </rPr>
      <t>P</t>
    </r>
  </si>
  <si>
    <t>i annuo</t>
  </si>
  <si>
    <t>i mensile</t>
  </si>
  <si>
    <t>Per R=180 il contratto non è equo. Il valore della seconda rendita per R=180 è:</t>
  </si>
  <si>
    <t>S</t>
  </si>
  <si>
    <t>Rmax</t>
  </si>
  <si>
    <t>m min</t>
  </si>
  <si>
    <t xml:space="preserve">m  </t>
  </si>
  <si>
    <t>I modalità</t>
  </si>
  <si>
    <t>sconto</t>
  </si>
  <si>
    <t>II modalità</t>
  </si>
  <si>
    <t>tasso mensile al 3%</t>
  </si>
  <si>
    <t>Il valore in 0 della seconda operazione è maggiore del
valore in zero della prima operazione. Pertanto,
trattandosi di un prestito, l'individuo sceglierà la I modalità.</t>
  </si>
  <si>
    <t>Per R0180 il contratto non è equo. Il valore della seconda rendita per R=180 è:</t>
  </si>
  <si>
    <t>tasso credito</t>
  </si>
  <si>
    <t>ammortamento</t>
  </si>
  <si>
    <t>americano</t>
  </si>
  <si>
    <t>Interesse annui</t>
  </si>
  <si>
    <t>Quota accumulazione</t>
  </si>
  <si>
    <t>Rata annua</t>
  </si>
  <si>
    <t xml:space="preserve">Il sig. Rossi richiede un finanziamento di 12000€ per comprare una nuova auto. Il concessionario gli offre due opzioni per rimborsare il finanziamento:
a) Pagando rate mensili per 3 anni, iniziando un mese dopo l’acquisto, al tasso di interesse nominale annuo del 12% pagabile mensilmente;
b) Pagando rate mensili per 4 anni, iniziando un mese dopo l’acquisto, al tasso di interesse nominale annuo del 15% pagabile mensilmente.
Determiniamo per ciascuna delle due opzioni, l’importo della rata mensile e il totale pagato dal sig. Rossi per rimborsare il finanziamento.
</t>
  </si>
  <si>
    <t>Ad un tasso effettivo di interesse dell’8% su base annuale, un deposito di 10.000€ genererà un interesse pasi a 800€ dopo un anno. Se dal conto di «preleva» tale interesse, ma si lascia per un altro anno il capitale di 10.000€, quest’ultimo genererà un altro accredito di 800€ al termine del secondo anno. Ciò può andare avanti all’infinito, purché l’unico prelevamento alla fine dell’anno sia quello dell’interesse generato per quell’anno. Da un altro punto di vista si può dire che 10.000€ è il valore attuale al tasso di interesse dell’8% delle rate di importo 800€ pagate alla fine di ogni anno, tutti gli anni.</t>
  </si>
  <si>
    <t xml:space="preserve">Il sig. Rossi vuole ottenere un montante pari a 1000€ per mezzo di depositi semestrali al tasso annuo nominale di interesse i(2)=8% pagabile semestralmente.
a) Supponiamo che i depositi regolari siano di 50 euro ciascuno. Troviamo il numero di depositi necessari e l’importo del deposito frazionario aggiuntivo in ciascuno dei seguenti due casi:
1) Il deposito addizionale viene effettuato insieme all’ultimo versamento regolare;
2) Il deposito addizionale viene effettuato sei mesi dopo l’ultimo deposito regolare.
b) Ripetiamo il problema nel caso in cui i depositi regolari siano di 25€ l’uno.
</t>
  </si>
  <si>
    <t>m1</t>
  </si>
  <si>
    <t>m2</t>
  </si>
  <si>
    <t xml:space="preserve">In una rendita a rate mensili 10 rate di importo 50€ ciascuna sono seguite da 14 rate di importo 75€
ciascuna. Se il tasso effettivo di interesse su base mensile è uguale all’1%, qual è il
montante all’atto dell’ultimo pagamento?
</t>
  </si>
  <si>
    <t>Valore I rendita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</si>
</sst>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43" formatCode="_-* #,##0.00_-;\-* #,##0.00_-;_-* &quot;-&quot;??_-;_-@_-"/>
    <numFmt numFmtId="164" formatCode="_-* #,##0_-;\-* #,##0_-;_-* &quot;-&quot;??_-;_-@_-"/>
    <numFmt numFmtId="165" formatCode="0.00000%"/>
    <numFmt numFmtId="166" formatCode="0.0%"/>
    <numFmt numFmtId="167" formatCode="0.0000%"/>
  </numFmts>
  <fonts count="12"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sz val="12"/>
      <color indexed="8"/>
      <name val="Calibri"/>
      <family val="2"/>
    </font>
    <font>
      <sz val="11"/>
      <color theme="1"/>
      <name val="Calibri"/>
      <family val="2"/>
      <scheme val="minor"/>
    </font>
    <font>
      <sz val="16"/>
      <color theme="1"/>
      <name val="Calibri"/>
      <family val="2"/>
      <scheme val="minor"/>
    </font>
    <font>
      <vertAlign val="subscript"/>
      <sz val="16"/>
      <color theme="1"/>
      <name val="Calibri"/>
      <family val="2"/>
      <scheme val="minor"/>
    </font>
    <font>
      <sz val="16"/>
      <color indexed="8"/>
      <name val="Calibri"/>
      <family val="2"/>
    </font>
    <font>
      <sz val="16"/>
      <color theme="1"/>
      <name val="Symbol"/>
      <family val="1"/>
      <charset val="2"/>
    </font>
    <font>
      <sz val="14"/>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xf numFmtId="9" fontId="2"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cellStyleXfs>
  <cellXfs count="69">
    <xf numFmtId="0" fontId="0" fillId="0" borderId="0" xfId="0"/>
    <xf numFmtId="10" fontId="0" fillId="0" borderId="0" xfId="4" applyNumberFormat="1" applyFont="1"/>
    <xf numFmtId="0" fontId="5" fillId="0" borderId="0" xfId="0" applyFont="1"/>
    <xf numFmtId="10" fontId="5" fillId="0" borderId="0" xfId="4" applyNumberFormat="1" applyFont="1"/>
    <xf numFmtId="0" fontId="7" fillId="0" borderId="0" xfId="0" applyFont="1" applyAlignment="1">
      <alignment horizontal="left"/>
    </xf>
    <xf numFmtId="0" fontId="7" fillId="0" borderId="1" xfId="0" applyFont="1" applyBorder="1"/>
    <xf numFmtId="0" fontId="7" fillId="0" borderId="1" xfId="0" applyFont="1" applyBorder="1" applyAlignment="1">
      <alignment horizontal="right"/>
    </xf>
    <xf numFmtId="0" fontId="7" fillId="0" borderId="0" xfId="0" applyFont="1"/>
    <xf numFmtId="0" fontId="7" fillId="0" borderId="1" xfId="0" applyFont="1" applyFill="1" applyBorder="1"/>
    <xf numFmtId="44" fontId="7" fillId="0" borderId="1" xfId="8" applyFont="1" applyBorder="1"/>
    <xf numFmtId="44" fontId="7" fillId="0" borderId="1" xfId="8" applyFont="1" applyBorder="1" applyAlignment="1">
      <alignment horizontal="right"/>
    </xf>
    <xf numFmtId="0" fontId="7" fillId="0" borderId="0" xfId="0" applyFont="1" applyAlignment="1">
      <alignment horizontal="right"/>
    </xf>
    <xf numFmtId="0" fontId="9" fillId="0" borderId="1" xfId="0" applyFont="1" applyBorder="1"/>
    <xf numFmtId="0" fontId="9" fillId="0" borderId="0" xfId="0" applyFont="1"/>
    <xf numFmtId="10" fontId="9" fillId="0" borderId="0" xfId="4" applyNumberFormat="1" applyFont="1"/>
    <xf numFmtId="44" fontId="9" fillId="0" borderId="1" xfId="8" applyFont="1" applyBorder="1"/>
    <xf numFmtId="0" fontId="9" fillId="2" borderId="1" xfId="0" applyFont="1" applyFill="1" applyBorder="1"/>
    <xf numFmtId="0" fontId="9" fillId="3" borderId="1" xfId="0" applyFont="1" applyFill="1" applyBorder="1"/>
    <xf numFmtId="0" fontId="9" fillId="4" borderId="1" xfId="0" applyFont="1" applyFill="1" applyBorder="1"/>
    <xf numFmtId="0" fontId="7" fillId="4" borderId="1" xfId="0" applyFont="1" applyFill="1" applyBorder="1" applyAlignment="1">
      <alignment horizontal="right"/>
    </xf>
    <xf numFmtId="43" fontId="7" fillId="4" borderId="1" xfId="1" applyFont="1" applyFill="1" applyBorder="1" applyAlignment="1">
      <alignment horizontal="right"/>
    </xf>
    <xf numFmtId="0" fontId="7" fillId="4" borderId="1" xfId="0" applyFont="1" applyFill="1" applyBorder="1"/>
    <xf numFmtId="164" fontId="7" fillId="4" borderId="1" xfId="1" applyNumberFormat="1" applyFont="1" applyFill="1" applyBorder="1" applyAlignment="1">
      <alignment horizontal="right"/>
    </xf>
    <xf numFmtId="44" fontId="7" fillId="4" borderId="1" xfId="8" applyFont="1" applyFill="1" applyBorder="1"/>
    <xf numFmtId="9" fontId="7" fillId="4" borderId="1" xfId="4" applyFont="1" applyFill="1" applyBorder="1" applyAlignment="1">
      <alignment horizontal="right"/>
    </xf>
    <xf numFmtId="0" fontId="7" fillId="2" borderId="1" xfId="0" applyFont="1" applyFill="1" applyBorder="1"/>
    <xf numFmtId="0" fontId="7" fillId="2" borderId="1" xfId="0" applyFont="1" applyFill="1" applyBorder="1" applyAlignment="1">
      <alignment horizontal="right"/>
    </xf>
    <xf numFmtId="0" fontId="7" fillId="3" borderId="1" xfId="0" applyFont="1" applyFill="1" applyBorder="1"/>
    <xf numFmtId="0" fontId="7" fillId="0" borderId="0" xfId="0" applyFont="1" applyAlignment="1">
      <alignment horizontal="left"/>
    </xf>
    <xf numFmtId="43" fontId="7" fillId="4" borderId="1" xfId="6" applyFont="1" applyFill="1" applyBorder="1" applyAlignment="1">
      <alignment horizontal="right"/>
    </xf>
    <xf numFmtId="43" fontId="7" fillId="2" borderId="1" xfId="6" applyFont="1" applyFill="1" applyBorder="1"/>
    <xf numFmtId="165" fontId="7" fillId="0" borderId="1" xfId="7" applyNumberFormat="1" applyFont="1" applyBorder="1" applyAlignment="1">
      <alignment horizontal="right"/>
    </xf>
    <xf numFmtId="164" fontId="7" fillId="4" borderId="1" xfId="6" applyNumberFormat="1" applyFont="1" applyFill="1" applyBorder="1" applyAlignment="1">
      <alignment horizontal="right"/>
    </xf>
    <xf numFmtId="9" fontId="7" fillId="4" borderId="1" xfId="7" applyFont="1" applyFill="1" applyBorder="1" applyAlignment="1">
      <alignment horizontal="right"/>
    </xf>
    <xf numFmtId="10" fontId="9" fillId="4" borderId="1" xfId="0" applyNumberFormat="1" applyFont="1" applyFill="1" applyBorder="1"/>
    <xf numFmtId="10" fontId="9" fillId="0" borderId="1" xfId="0" applyNumberFormat="1" applyFont="1" applyBorder="1"/>
    <xf numFmtId="167" fontId="9" fillId="0" borderId="1" xfId="4" applyNumberFormat="1" applyFont="1" applyBorder="1"/>
    <xf numFmtId="0" fontId="11" fillId="0" borderId="0" xfId="0" applyFont="1"/>
    <xf numFmtId="0" fontId="11" fillId="0" borderId="1" xfId="0" applyFont="1" applyBorder="1"/>
    <xf numFmtId="9" fontId="7" fillId="0" borderId="1" xfId="4" applyFont="1" applyBorder="1"/>
    <xf numFmtId="167" fontId="7" fillId="0" borderId="1" xfId="4" applyNumberFormat="1" applyFont="1" applyBorder="1"/>
    <xf numFmtId="9" fontId="7" fillId="4" borderId="1" xfId="4" applyFont="1" applyFill="1" applyBorder="1"/>
    <xf numFmtId="166" fontId="7" fillId="4" borderId="1" xfId="4" applyNumberFormat="1" applyFont="1" applyFill="1" applyBorder="1" applyAlignment="1">
      <alignment horizontal="right"/>
    </xf>
    <xf numFmtId="9" fontId="7" fillId="4" borderId="1" xfId="4" applyNumberFormat="1" applyFont="1" applyFill="1" applyBorder="1" applyAlignment="1">
      <alignment horizontal="right"/>
    </xf>
    <xf numFmtId="44" fontId="7" fillId="4" borderId="1" xfId="8" applyFont="1" applyFill="1" applyBorder="1" applyAlignment="1">
      <alignment horizontal="right"/>
    </xf>
    <xf numFmtId="0" fontId="7" fillId="0" borderId="1" xfId="0" applyFont="1" applyBorder="1" applyAlignment="1">
      <alignment horizontal="left"/>
    </xf>
    <xf numFmtId="44" fontId="7" fillId="0" borderId="1" xfId="8" applyFont="1" applyBorder="1" applyAlignment="1">
      <alignment horizontal="left"/>
    </xf>
    <xf numFmtId="0" fontId="7" fillId="0" borderId="0" xfId="0" applyFont="1" applyBorder="1"/>
    <xf numFmtId="44" fontId="7" fillId="0" borderId="0" xfId="8" applyFont="1" applyBorder="1"/>
    <xf numFmtId="10" fontId="7" fillId="4" borderId="1" xfId="4" applyNumberFormat="1" applyFont="1" applyFill="1" applyBorder="1" applyAlignment="1">
      <alignment horizontal="right"/>
    </xf>
    <xf numFmtId="9" fontId="7" fillId="0" borderId="1" xfId="4" applyFont="1" applyBorder="1" applyAlignment="1">
      <alignment horizontal="right"/>
    </xf>
    <xf numFmtId="44" fontId="11" fillId="0" borderId="1" xfId="8" applyFont="1" applyBorder="1"/>
    <xf numFmtId="9" fontId="11" fillId="0" borderId="1" xfId="0" applyNumberFormat="1" applyFont="1" applyBorder="1"/>
    <xf numFmtId="166" fontId="9" fillId="4" borderId="1" xfId="4" applyNumberFormat="1" applyFont="1" applyFill="1" applyBorder="1"/>
    <xf numFmtId="166" fontId="7" fillId="0" borderId="1" xfId="4" applyNumberFormat="1" applyFont="1" applyBorder="1" applyAlignment="1">
      <alignment horizontal="right"/>
    </xf>
    <xf numFmtId="167" fontId="7" fillId="0" borderId="1" xfId="4" applyNumberFormat="1" applyFont="1" applyBorder="1" applyAlignment="1">
      <alignment horizontal="right"/>
    </xf>
    <xf numFmtId="0" fontId="7" fillId="0" borderId="0" xfId="0" applyFont="1" applyAlignment="1"/>
    <xf numFmtId="0" fontId="7" fillId="0" borderId="0" xfId="0" applyFont="1" applyAlignment="1">
      <alignment horizontal="left"/>
    </xf>
    <xf numFmtId="0" fontId="7" fillId="0" borderId="2"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 xfId="0" applyFont="1" applyBorder="1" applyAlignment="1">
      <alignment horizontal="left" vertical="top" wrapText="1"/>
    </xf>
    <xf numFmtId="0" fontId="11" fillId="0" borderId="1" xfId="0" applyFont="1" applyBorder="1" applyAlignment="1">
      <alignment horizontal="left" vertical="top" wrapText="1"/>
    </xf>
  </cellXfs>
  <cellStyles count="9">
    <cellStyle name="Migliaia" xfId="1" builtinId="3"/>
    <cellStyle name="Migliaia 2" xfId="2"/>
    <cellStyle name="Migliaia 3" xfId="6"/>
    <cellStyle name="Normale" xfId="0" builtinId="0"/>
    <cellStyle name="Normale 2" xfId="3"/>
    <cellStyle name="Percentuale" xfId="4" builtinId="5"/>
    <cellStyle name="Percentuale 2" xfId="5"/>
    <cellStyle name="Percentuale 3" xfId="7"/>
    <cellStyle name="Valuta" xfId="8"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1</xdr:row>
          <xdr:rowOff>22860</xdr:rowOff>
        </xdr:from>
        <xdr:to>
          <xdr:col>8</xdr:col>
          <xdr:colOff>944880</xdr:colOff>
          <xdr:row>9</xdr:row>
          <xdr:rowOff>68580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xdr:col>
      <xdr:colOff>66674</xdr:colOff>
      <xdr:row>25</xdr:row>
      <xdr:rowOff>128587</xdr:rowOff>
    </xdr:from>
    <xdr:ext cx="5690660" cy="321435"/>
    <xdr:sp macro="" textlink="">
      <xdr:nvSpPr>
        <xdr:cNvPr id="2" name="CasellaDiTesto 1"/>
        <xdr:cNvSpPr txBox="1"/>
      </xdr:nvSpPr>
      <xdr:spPr>
        <a:xfrm>
          <a:off x="236007" y="6002337"/>
          <a:ext cx="5690660"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400" b="0" i="0">
              <a:latin typeface="Cambria Math"/>
            </a:rPr>
            <a:t>R𝑠_(36</a:t>
          </a:r>
          <a:r>
            <a:rPr lang="it-IT" sz="1400" b="0" i="0">
              <a:latin typeface="Cambria Math"/>
              <a:ea typeface="Cambria Math"/>
            </a:rPr>
            <a:t>¬0,0040) </a:t>
          </a:r>
          <a:r>
            <a:rPr lang="it-IT" sz="1400" b="0" i="0">
              <a:latin typeface="Cambria Math"/>
            </a:rPr>
            <a:t>(1+0,04)^2+𝑅𝑠_(24</a:t>
          </a:r>
          <a:r>
            <a:rPr lang="it-IT" sz="1400" b="0" i="0">
              <a:latin typeface="Cambria Math"/>
              <a:ea typeface="Cambria Math"/>
            </a:rPr>
            <a:t>¬0,0032)</a:t>
          </a:r>
          <a:r>
            <a:rPr lang="it-IT" sz="1400" b="0" i="0">
              <a:latin typeface="Cambria Math"/>
            </a:rPr>
            <a:t>=</a:t>
          </a:r>
          <a:r>
            <a:rPr lang="it-IT" sz="1400" b="0"/>
            <a:t>6781,37</a:t>
          </a:r>
        </a:p>
      </xdr:txBody>
    </xdr:sp>
    <xdr:clientData/>
  </xdr:oneCellAnchor>
  <mc:AlternateContent xmlns:mc="http://schemas.openxmlformats.org/markup-compatibility/2006">
    <mc:Choice xmlns:a14="http://schemas.microsoft.com/office/drawing/2010/main" Requires="a14">
      <xdr:twoCellAnchor editAs="oneCell">
        <xdr:from>
          <xdr:col>0</xdr:col>
          <xdr:colOff>297180</xdr:colOff>
          <xdr:row>1</xdr:row>
          <xdr:rowOff>30480</xdr:rowOff>
        </xdr:from>
        <xdr:to>
          <xdr:col>16</xdr:col>
          <xdr:colOff>76200</xdr:colOff>
          <xdr:row>8</xdr:row>
          <xdr:rowOff>83820</xdr:rowOff>
        </xdr:to>
        <xdr:sp macro="" textlink="">
          <xdr:nvSpPr>
            <xdr:cNvPr id="25601" name="Object 1" hidden="1">
              <a:extLst>
                <a:ext uri="{63B3BB69-23CF-44E3-9099-C40C66FF867C}">
                  <a14:compatExt spid="_x0000_s256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99060</xdr:rowOff>
        </xdr:from>
        <xdr:to>
          <xdr:col>11</xdr:col>
          <xdr:colOff>68580</xdr:colOff>
          <xdr:row>7</xdr:row>
          <xdr:rowOff>30480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xdr:row>
          <xdr:rowOff>7620</xdr:rowOff>
        </xdr:from>
        <xdr:to>
          <xdr:col>10</xdr:col>
          <xdr:colOff>129540</xdr:colOff>
          <xdr:row>11</xdr:row>
          <xdr:rowOff>152400</xdr:rowOff>
        </xdr:to>
        <xdr:sp macro="" textlink="">
          <xdr:nvSpPr>
            <xdr:cNvPr id="27649" name="Object 1" hidden="1">
              <a:extLst>
                <a:ext uri="{63B3BB69-23CF-44E3-9099-C40C66FF867C}">
                  <a14:compatExt spid="_x0000_s276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22860</xdr:rowOff>
        </xdr:from>
        <xdr:to>
          <xdr:col>13</xdr:col>
          <xdr:colOff>83820</xdr:colOff>
          <xdr:row>10</xdr:row>
          <xdr:rowOff>7620</xdr:rowOff>
        </xdr:to>
        <xdr:sp macro="" textlink="">
          <xdr:nvSpPr>
            <xdr:cNvPr id="28673" name="Object 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1</xdr:col>
      <xdr:colOff>66674</xdr:colOff>
      <xdr:row>25</xdr:row>
      <xdr:rowOff>128587</xdr:rowOff>
    </xdr:from>
    <xdr:ext cx="5690660" cy="321435"/>
    <xdr:sp macro="" textlink="">
      <xdr:nvSpPr>
        <xdr:cNvPr id="2" name="CasellaDiTesto 1"/>
        <xdr:cNvSpPr txBox="1"/>
      </xdr:nvSpPr>
      <xdr:spPr>
        <a:xfrm>
          <a:off x="252412" y="5938837"/>
          <a:ext cx="5690660"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400" b="0" i="0">
              <a:latin typeface="Cambria Math"/>
            </a:rPr>
            <a:t>100𝑠_(36</a:t>
          </a:r>
          <a:r>
            <a:rPr lang="it-IT" sz="1400" b="0" i="0">
              <a:latin typeface="Cambria Math"/>
              <a:ea typeface="Cambria Math"/>
            </a:rPr>
            <a:t>¬0,0040) </a:t>
          </a:r>
          <a:r>
            <a:rPr lang="it-IT" sz="1400" b="0" i="0">
              <a:latin typeface="Cambria Math"/>
            </a:rPr>
            <a:t>(1+0,04)^2+𝑅𝑠_(24</a:t>
          </a:r>
          <a:r>
            <a:rPr lang="it-IT" sz="1400" b="0" i="0">
              <a:latin typeface="Cambria Math"/>
              <a:ea typeface="Cambria Math"/>
            </a:rPr>
            <a:t>¬0,0032)</a:t>
          </a:r>
          <a:r>
            <a:rPr lang="it-IT" sz="1400" b="0" i="0">
              <a:latin typeface="Cambria Math"/>
            </a:rPr>
            <a:t>=</a:t>
          </a:r>
          <a:r>
            <a:rPr lang="it-IT" sz="1400" b="0"/>
            <a:t>6781,37</a:t>
          </a:r>
        </a:p>
      </xdr:txBody>
    </xdr:sp>
    <xdr:clientData/>
  </xdr:oneCellAnchor>
  <mc:AlternateContent xmlns:mc="http://schemas.openxmlformats.org/markup-compatibility/2006">
    <mc:Choice xmlns:a14="http://schemas.microsoft.com/office/drawing/2010/main" Requires="a14">
      <xdr:twoCellAnchor editAs="oneCell">
        <xdr:from>
          <xdr:col>1</xdr:col>
          <xdr:colOff>297180</xdr:colOff>
          <xdr:row>1</xdr:row>
          <xdr:rowOff>30480</xdr:rowOff>
        </xdr:from>
        <xdr:to>
          <xdr:col>15</xdr:col>
          <xdr:colOff>457200</xdr:colOff>
          <xdr:row>8</xdr:row>
          <xdr:rowOff>83820</xdr:rowOff>
        </xdr:to>
        <xdr:sp macro="" textlink="">
          <xdr:nvSpPr>
            <xdr:cNvPr id="29697" name="Object 1" hidden="1">
              <a:extLst>
                <a:ext uri="{63B3BB69-23CF-44E3-9099-C40C66FF867C}">
                  <a14:compatExt spid="_x0000_s296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1</xdr:row>
          <xdr:rowOff>60960</xdr:rowOff>
        </xdr:from>
        <xdr:to>
          <xdr:col>7</xdr:col>
          <xdr:colOff>99060</xdr:colOff>
          <xdr:row>8</xdr:row>
          <xdr:rowOff>7620</xdr:rowOff>
        </xdr:to>
        <xdr:sp macro="" textlink="">
          <xdr:nvSpPr>
            <xdr:cNvPr id="30721" name="Object 1" hidden="1">
              <a:extLst>
                <a:ext uri="{63B3BB69-23CF-44E3-9099-C40C66FF867C}">
                  <a14:compatExt spid="_x0000_s307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0</xdr:row>
          <xdr:rowOff>60960</xdr:rowOff>
        </xdr:from>
        <xdr:to>
          <xdr:col>8</xdr:col>
          <xdr:colOff>998220</xdr:colOff>
          <xdr:row>11</xdr:row>
          <xdr:rowOff>60960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1</xdr:row>
          <xdr:rowOff>0</xdr:rowOff>
        </xdr:from>
        <xdr:to>
          <xdr:col>10</xdr:col>
          <xdr:colOff>548640</xdr:colOff>
          <xdr:row>8</xdr:row>
          <xdr:rowOff>99060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xdr:row>
          <xdr:rowOff>7620</xdr:rowOff>
        </xdr:from>
        <xdr:to>
          <xdr:col>13</xdr:col>
          <xdr:colOff>91440</xdr:colOff>
          <xdr:row>10</xdr:row>
          <xdr:rowOff>68580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99060</xdr:colOff>
          <xdr:row>0</xdr:row>
          <xdr:rowOff>83820</xdr:rowOff>
        </xdr:from>
        <xdr:to>
          <xdr:col>11</xdr:col>
          <xdr:colOff>38100</xdr:colOff>
          <xdr:row>9</xdr:row>
          <xdr:rowOff>160020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558450</xdr:colOff>
      <xdr:row>24</xdr:row>
      <xdr:rowOff>69850</xdr:rowOff>
    </xdr:from>
    <xdr:ext cx="6985350" cy="311496"/>
    <xdr:sp macro="" textlink="">
      <xdr:nvSpPr>
        <xdr:cNvPr id="2" name="CasellaDiTesto 1"/>
        <xdr:cNvSpPr txBox="1"/>
      </xdr:nvSpPr>
      <xdr:spPr>
        <a:xfrm>
          <a:off x="558450" y="5708650"/>
          <a:ext cx="698535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400"/>
            <a:t>W(3,RenditaA)</a:t>
          </a:r>
          <a:r>
            <a:rPr lang="it-IT" sz="1400" i="0">
              <a:latin typeface="Cambria Math"/>
            </a:rPr>
            <a:t>(1+</a:t>
          </a:r>
          <a:r>
            <a:rPr lang="it-IT" sz="1400" b="0" i="0">
              <a:latin typeface="Cambria Math"/>
            </a:rPr>
            <a:t>0,1)^(𝑡−3)</a:t>
          </a:r>
          <a:r>
            <a:rPr lang="it-IT" sz="1400" i="0">
              <a:latin typeface="Cambria Math"/>
            </a:rPr>
            <a:t>=</a:t>
          </a:r>
          <a:r>
            <a:rPr lang="it-IT" sz="1400" i="0">
              <a:solidFill>
                <a:schemeClr val="tx1"/>
              </a:solidFill>
              <a:effectLst/>
              <a:latin typeface="Cambria Math"/>
              <a:ea typeface="+mn-ea"/>
              <a:cs typeface="+mn-cs"/>
            </a:rPr>
            <a:t>W(5,Rendita</a:t>
          </a:r>
          <a:r>
            <a:rPr lang="it-IT" sz="1400" b="0" i="0">
              <a:solidFill>
                <a:schemeClr val="tx1"/>
              </a:solidFill>
              <a:effectLst/>
              <a:latin typeface="Cambria Math"/>
              <a:ea typeface="+mn-ea"/>
              <a:cs typeface="+mn-cs"/>
            </a:rPr>
            <a:t>𝐵)</a:t>
          </a:r>
          <a:r>
            <a:rPr lang="it-IT" sz="1400" i="0">
              <a:solidFill>
                <a:schemeClr val="tx1"/>
              </a:solidFill>
              <a:effectLst/>
              <a:latin typeface="Cambria Math"/>
              <a:ea typeface="+mn-ea"/>
              <a:cs typeface="+mn-cs"/>
            </a:rPr>
            <a:t>(1+</a:t>
          </a:r>
          <a:r>
            <a:rPr lang="it-IT" sz="1400" b="0" i="0">
              <a:solidFill>
                <a:schemeClr val="tx1"/>
              </a:solidFill>
              <a:effectLst/>
              <a:latin typeface="Cambria Math"/>
              <a:ea typeface="+mn-ea"/>
              <a:cs typeface="+mn-cs"/>
            </a:rPr>
            <a:t>0,12)^(−(5−𝑡))</a:t>
          </a:r>
          <a:endParaRPr lang="it-IT" sz="1400"/>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xdr:row>
          <xdr:rowOff>22860</xdr:rowOff>
        </xdr:from>
        <xdr:to>
          <xdr:col>7</xdr:col>
          <xdr:colOff>441960</xdr:colOff>
          <xdr:row>9</xdr:row>
          <xdr:rowOff>60960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66674</xdr:colOff>
      <xdr:row>21</xdr:row>
      <xdr:rowOff>157161</xdr:rowOff>
    </xdr:from>
    <xdr:ext cx="3971925" cy="386003"/>
    <xdr:sp macro="" textlink="">
      <xdr:nvSpPr>
        <xdr:cNvPr id="2" name="CasellaDiTesto 1"/>
        <xdr:cNvSpPr txBox="1"/>
      </xdr:nvSpPr>
      <xdr:spPr>
        <a:xfrm>
          <a:off x="581024" y="4157661"/>
          <a:ext cx="3971925" cy="386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600" b="0" i="0">
              <a:latin typeface="Cambria Math"/>
            </a:rPr>
            <a:t>200𝑎_(24</a:t>
          </a:r>
          <a:r>
            <a:rPr lang="it-IT" sz="1600" b="0" i="0">
              <a:latin typeface="Cambria Math"/>
              <a:ea typeface="Cambria Math"/>
            </a:rPr>
            <a:t>¬𝑖_(1/2) )</a:t>
          </a:r>
          <a:r>
            <a:rPr lang="it-IT" sz="1600" b="0" i="0">
              <a:latin typeface="Cambria Math"/>
            </a:rPr>
            <a:t>=1000+𝑅</a:t>
          </a:r>
          <a:r>
            <a:rPr lang="it-IT" sz="1600" b="0" i="0">
              <a:solidFill>
                <a:schemeClr val="tx1"/>
              </a:solidFill>
              <a:effectLst/>
              <a:latin typeface="+mn-lt"/>
              <a:ea typeface="+mn-ea"/>
              <a:cs typeface="+mn-cs"/>
            </a:rPr>
            <a:t>𝑎_(</a:t>
          </a:r>
          <a:r>
            <a:rPr lang="it-IT" sz="1600" b="0" i="0">
              <a:solidFill>
                <a:schemeClr val="tx1"/>
              </a:solidFill>
              <a:effectLst/>
              <a:latin typeface="Cambria Math"/>
              <a:ea typeface="+mn-ea"/>
              <a:cs typeface="+mn-cs"/>
            </a:rPr>
            <a:t>10</a:t>
          </a:r>
          <a:r>
            <a:rPr lang="it-IT" sz="1600" b="0" i="0">
              <a:solidFill>
                <a:schemeClr val="tx1"/>
              </a:solidFill>
              <a:effectLst/>
              <a:latin typeface="+mn-lt"/>
              <a:ea typeface="+mn-ea"/>
              <a:cs typeface="+mn-cs"/>
            </a:rPr>
            <a:t>¬0,11)</a:t>
          </a:r>
          <a:endParaRPr lang="it-IT" sz="1600"/>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1</xdr:row>
          <xdr:rowOff>7620</xdr:rowOff>
        </xdr:from>
        <xdr:to>
          <xdr:col>13</xdr:col>
          <xdr:colOff>510540</xdr:colOff>
          <xdr:row>7</xdr:row>
          <xdr:rowOff>38100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30480</xdr:rowOff>
        </xdr:from>
        <xdr:to>
          <xdr:col>11</xdr:col>
          <xdr:colOff>388620</xdr:colOff>
          <xdr:row>8</xdr:row>
          <xdr:rowOff>91440</xdr:rowOff>
        </xdr:to>
        <xdr:sp macro="" textlink="">
          <xdr:nvSpPr>
            <xdr:cNvPr id="22529" name="Object 1" hidden="1">
              <a:extLst>
                <a:ext uri="{63B3BB69-23CF-44E3-9099-C40C66FF867C}">
                  <a14:compatExt spid="_x0000_s225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22860</xdr:rowOff>
        </xdr:from>
        <xdr:to>
          <xdr:col>13</xdr:col>
          <xdr:colOff>0</xdr:colOff>
          <xdr:row>10</xdr:row>
          <xdr:rowOff>68580</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i_Microsoft_Word.docx"/></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10.emf"/><Relationship Id="rId4" Type="http://schemas.openxmlformats.org/officeDocument/2006/relationships/package" Target="../embeddings/Documento_di_Microsoft_Word9.docx"/></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11.emf"/><Relationship Id="rId4" Type="http://schemas.openxmlformats.org/officeDocument/2006/relationships/package" Target="../embeddings/Documento_di_Microsoft_Word10.docx"/></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12.emf"/><Relationship Id="rId4" Type="http://schemas.openxmlformats.org/officeDocument/2006/relationships/package" Target="../embeddings/Documento_di_Microsoft_Word11.docx"/></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image" Target="../media/image13.emf"/><Relationship Id="rId4" Type="http://schemas.openxmlformats.org/officeDocument/2006/relationships/package" Target="../embeddings/Documento_di_Microsoft_Word12.docx"/></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image" Target="../media/image14.emf"/><Relationship Id="rId4" Type="http://schemas.openxmlformats.org/officeDocument/2006/relationships/package" Target="../embeddings/Documento_di_Microsoft_Word13.docx"/></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image" Target="../media/image15.emf"/><Relationship Id="rId4" Type="http://schemas.openxmlformats.org/officeDocument/2006/relationships/package" Target="../embeddings/Documento_di_Microsoft_Word14.docx"/></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Documento_di_Microsoft_Word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Documento_di_Microsoft_Word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Documento_di_Microsoft_Word3.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package" Target="../embeddings/Documento_di_Microsoft_Word4.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Documento_di_Microsoft_Word5.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package" Target="../embeddings/Documento_di_Microsoft_Word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Documento_di_Microsoft_Word7.docx"/></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9.emf"/><Relationship Id="rId4" Type="http://schemas.openxmlformats.org/officeDocument/2006/relationships/package" Target="../embeddings/Documento_di_Microsoft_Word8.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1:I31"/>
  <sheetViews>
    <sheetView showGridLines="0" zoomScaleNormal="190" workbookViewId="0">
      <selection activeCell="C30" sqref="C30"/>
    </sheetView>
  </sheetViews>
  <sheetFormatPr defaultColWidth="9.109375" defaultRowHeight="15.6" x14ac:dyDescent="0.3"/>
  <cols>
    <col min="1" max="1" width="2.5546875" style="2" customWidth="1"/>
    <col min="2" max="2" width="26.33203125" style="2" bestFit="1" customWidth="1"/>
    <col min="3" max="3" width="18.88671875" style="2" bestFit="1" customWidth="1"/>
    <col min="4" max="4" width="9" style="2" bestFit="1" customWidth="1"/>
    <col min="5" max="7" width="9.109375" style="2"/>
    <col min="8" max="9" width="15" style="2" bestFit="1" customWidth="1"/>
    <col min="10" max="16384" width="9.109375" style="2"/>
  </cols>
  <sheetData>
    <row r="11" spans="2:9" ht="21" x14ac:dyDescent="0.4">
      <c r="B11" s="16" t="s">
        <v>12</v>
      </c>
      <c r="C11" s="16"/>
      <c r="D11" s="16"/>
    </row>
    <row r="12" spans="2:9" ht="21" x14ac:dyDescent="0.4">
      <c r="B12" s="17" t="s">
        <v>9</v>
      </c>
      <c r="C12" s="34">
        <v>3.5000000000000003E-2</v>
      </c>
      <c r="D12" s="18"/>
    </row>
    <row r="13" spans="2:9" ht="21" x14ac:dyDescent="0.4">
      <c r="B13" s="17" t="s">
        <v>0</v>
      </c>
      <c r="C13" s="18">
        <v>10</v>
      </c>
      <c r="D13" s="18" t="s">
        <v>1</v>
      </c>
    </row>
    <row r="14" spans="2:9" ht="21" x14ac:dyDescent="0.4">
      <c r="B14" s="17" t="s">
        <v>2</v>
      </c>
      <c r="C14" s="18">
        <v>30</v>
      </c>
      <c r="D14" s="18"/>
    </row>
    <row r="15" spans="2:9" ht="21" x14ac:dyDescent="0.4">
      <c r="B15" s="13"/>
      <c r="C15" s="13"/>
      <c r="D15" s="13"/>
    </row>
    <row r="16" spans="2:9" ht="21" x14ac:dyDescent="0.4">
      <c r="B16" s="12" t="s">
        <v>3</v>
      </c>
      <c r="C16" s="12" t="s">
        <v>4</v>
      </c>
      <c r="D16" s="13"/>
      <c r="F16" s="3"/>
      <c r="G16" s="3"/>
      <c r="H16" s="3"/>
      <c r="I16" s="3"/>
    </row>
    <row r="17" spans="2:9" s="3" customFormat="1" ht="21" x14ac:dyDescent="0.4">
      <c r="B17" s="12" t="s">
        <v>5</v>
      </c>
      <c r="C17" s="12">
        <f>C14</f>
        <v>30</v>
      </c>
      <c r="D17" s="14"/>
      <c r="F17" s="2"/>
      <c r="G17" s="2"/>
      <c r="H17" s="2"/>
      <c r="I17" s="2"/>
    </row>
    <row r="18" spans="2:9" ht="21" x14ac:dyDescent="0.4">
      <c r="B18" s="12" t="s">
        <v>9</v>
      </c>
      <c r="C18" s="35">
        <f>C12</f>
        <v>3.5000000000000003E-2</v>
      </c>
      <c r="D18" s="13"/>
    </row>
    <row r="19" spans="2:9" ht="21" x14ac:dyDescent="0.4">
      <c r="B19" s="12" t="s">
        <v>6</v>
      </c>
      <c r="C19" s="15">
        <f>$C$14*(1-(1+C18)^(-C17))/C18</f>
        <v>551.76136234088358</v>
      </c>
      <c r="D19" s="13"/>
    </row>
    <row r="20" spans="2:9" ht="21" x14ac:dyDescent="0.4">
      <c r="B20" s="13"/>
      <c r="C20" s="13"/>
      <c r="D20" s="13"/>
    </row>
    <row r="21" spans="2:9" ht="21" x14ac:dyDescent="0.4">
      <c r="B21" s="13"/>
      <c r="C21" s="13"/>
      <c r="D21" s="13"/>
    </row>
    <row r="22" spans="2:9" ht="21" x14ac:dyDescent="0.4">
      <c r="B22" s="12" t="s">
        <v>3</v>
      </c>
      <c r="C22" s="12" t="s">
        <v>7</v>
      </c>
      <c r="D22" s="13"/>
    </row>
    <row r="23" spans="2:9" ht="21" x14ac:dyDescent="0.4">
      <c r="B23" s="12" t="s">
        <v>5</v>
      </c>
      <c r="C23" s="12">
        <f>C13*2</f>
        <v>20</v>
      </c>
      <c r="D23" s="13"/>
    </row>
    <row r="24" spans="2:9" ht="21" x14ac:dyDescent="0.4">
      <c r="B24" s="12" t="s">
        <v>10</v>
      </c>
      <c r="C24" s="36">
        <f>(1+C12)^0.5-1</f>
        <v>1.734949746879022E-2</v>
      </c>
      <c r="D24" s="13"/>
    </row>
    <row r="25" spans="2:9" ht="21" x14ac:dyDescent="0.4">
      <c r="B25" s="12" t="s">
        <v>6</v>
      </c>
      <c r="C25" s="15">
        <f>$C$14*(1-(1+C24)^(-C23))/C24</f>
        <v>503.32498704446607</v>
      </c>
      <c r="D25" s="13"/>
    </row>
    <row r="26" spans="2:9" ht="21" x14ac:dyDescent="0.4">
      <c r="B26" s="13"/>
      <c r="C26" s="13"/>
      <c r="D26" s="13"/>
    </row>
    <row r="27" spans="2:9" ht="21" x14ac:dyDescent="0.4">
      <c r="B27" s="13"/>
      <c r="C27" s="13"/>
      <c r="D27" s="13"/>
    </row>
    <row r="28" spans="2:9" ht="21" x14ac:dyDescent="0.4">
      <c r="B28" s="12" t="s">
        <v>3</v>
      </c>
      <c r="C28" s="12" t="s">
        <v>8</v>
      </c>
      <c r="D28" s="13"/>
    </row>
    <row r="29" spans="2:9" ht="21" x14ac:dyDescent="0.4">
      <c r="B29" s="12" t="s">
        <v>5</v>
      </c>
      <c r="C29" s="12">
        <f>C13*12</f>
        <v>120</v>
      </c>
      <c r="D29" s="13"/>
    </row>
    <row r="30" spans="2:9" ht="21" x14ac:dyDescent="0.4">
      <c r="B30" s="12" t="s">
        <v>11</v>
      </c>
      <c r="C30" s="36">
        <f>(1+C12)^(1/12)-1</f>
        <v>2.8708987190766422E-3</v>
      </c>
      <c r="D30" s="13"/>
    </row>
    <row r="31" spans="2:9" ht="21" x14ac:dyDescent="0.4">
      <c r="B31" s="12" t="s">
        <v>6</v>
      </c>
      <c r="C31" s="15">
        <f>$C$14*(1-(1+C30)^(-C29))/C30</f>
        <v>3041.7079957162032</v>
      </c>
      <c r="D31" s="13"/>
    </row>
  </sheetData>
  <phoneticPr fontId="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2050" r:id="rId4">
          <objectPr defaultSize="0" r:id="rId5">
            <anchor moveWithCells="1">
              <from>
                <xdr:col>0</xdr:col>
                <xdr:colOff>68580</xdr:colOff>
                <xdr:row>1</xdr:row>
                <xdr:rowOff>22860</xdr:rowOff>
              </from>
              <to>
                <xdr:col>8</xdr:col>
                <xdr:colOff>944880</xdr:colOff>
                <xdr:row>9</xdr:row>
                <xdr:rowOff>68580</xdr:rowOff>
              </to>
            </anchor>
          </objectPr>
        </oleObject>
      </mc:Choice>
      <mc:Fallback>
        <oleObject progId="Word.Document.8" shapeId="2050"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1:I37"/>
  <sheetViews>
    <sheetView showGridLines="0" topLeftCell="A13" zoomScale="90" zoomScaleNormal="90" workbookViewId="0">
      <selection activeCell="C31" sqref="C31"/>
    </sheetView>
  </sheetViews>
  <sheetFormatPr defaultRowHeight="14.4" x14ac:dyDescent="0.3"/>
  <cols>
    <col min="1" max="1" width="2.5546875" customWidth="1"/>
    <col min="2" max="2" width="20.33203125" bestFit="1" customWidth="1"/>
    <col min="3" max="3" width="18.88671875" bestFit="1" customWidth="1"/>
    <col min="4" max="4" width="6.5546875" bestFit="1" customWidth="1"/>
    <col min="5" max="5" width="13.109375" bestFit="1" customWidth="1"/>
    <col min="6" max="6" width="12.109375" bestFit="1" customWidth="1"/>
    <col min="7" max="7" width="13.5546875" bestFit="1" customWidth="1"/>
    <col min="8" max="8" width="14.88671875" bestFit="1" customWidth="1"/>
  </cols>
  <sheetData>
    <row r="11" spans="1:9" ht="21" x14ac:dyDescent="0.4">
      <c r="A11" s="7"/>
      <c r="B11" s="7"/>
      <c r="C11" s="7"/>
      <c r="D11" s="7"/>
      <c r="E11" s="7"/>
      <c r="F11" s="7"/>
      <c r="G11" s="7"/>
      <c r="H11" s="7"/>
      <c r="I11" s="7"/>
    </row>
    <row r="12" spans="1:9" ht="21" x14ac:dyDescent="0.4">
      <c r="A12" s="7"/>
      <c r="B12" s="25" t="s">
        <v>12</v>
      </c>
      <c r="C12" s="25"/>
      <c r="D12" s="25"/>
      <c r="E12" s="7"/>
      <c r="F12" s="7"/>
      <c r="G12" s="7"/>
      <c r="H12" s="7"/>
      <c r="I12" s="7"/>
    </row>
    <row r="13" spans="1:9" ht="21" x14ac:dyDescent="0.4">
      <c r="A13" s="7"/>
      <c r="B13" s="27" t="s">
        <v>5</v>
      </c>
      <c r="C13" s="19">
        <v>60</v>
      </c>
      <c r="D13" s="19"/>
      <c r="E13" s="7"/>
      <c r="F13" s="7"/>
      <c r="G13" s="7"/>
      <c r="H13" s="7"/>
      <c r="I13" s="7"/>
    </row>
    <row r="14" spans="1:9" ht="21" x14ac:dyDescent="0.4">
      <c r="A14" s="7"/>
      <c r="B14" s="27" t="s">
        <v>0</v>
      </c>
      <c r="C14" s="19">
        <v>5</v>
      </c>
      <c r="D14" s="19" t="s">
        <v>1</v>
      </c>
      <c r="E14" s="7"/>
      <c r="F14" s="7"/>
      <c r="G14" s="7"/>
      <c r="H14" s="7"/>
      <c r="I14" s="7"/>
    </row>
    <row r="15" spans="1:9" ht="21" x14ac:dyDescent="0.4">
      <c r="A15" s="7"/>
      <c r="B15" s="27" t="s">
        <v>19</v>
      </c>
      <c r="C15" s="20" t="s">
        <v>25</v>
      </c>
      <c r="D15" s="19"/>
      <c r="E15" s="7"/>
      <c r="F15" s="7"/>
      <c r="G15" s="7"/>
      <c r="H15" s="7"/>
      <c r="I15" s="7"/>
    </row>
    <row r="16" spans="1:9" ht="21" x14ac:dyDescent="0.4">
      <c r="A16" s="7"/>
      <c r="B16" s="27" t="s">
        <v>9</v>
      </c>
      <c r="C16" s="24">
        <f>5%</f>
        <v>0.05</v>
      </c>
      <c r="D16" s="19"/>
      <c r="E16" s="7"/>
      <c r="F16" s="7"/>
      <c r="G16" s="7"/>
      <c r="H16" s="7"/>
      <c r="I16" s="7"/>
    </row>
    <row r="17" spans="1:9" ht="21" x14ac:dyDescent="0.4">
      <c r="A17" s="7"/>
      <c r="B17" s="27" t="s">
        <v>2</v>
      </c>
      <c r="C17" s="19">
        <v>100</v>
      </c>
      <c r="D17" s="49"/>
      <c r="E17" s="7"/>
      <c r="F17" s="7"/>
      <c r="G17" s="7"/>
      <c r="H17" s="7"/>
      <c r="I17" s="7"/>
    </row>
    <row r="18" spans="1:9" ht="21" x14ac:dyDescent="0.4">
      <c r="A18" s="7"/>
      <c r="B18" s="27" t="s">
        <v>53</v>
      </c>
      <c r="C18" s="24">
        <f>4%</f>
        <v>0.04</v>
      </c>
      <c r="D18" s="19"/>
      <c r="E18" s="7"/>
      <c r="F18" s="7"/>
      <c r="G18" s="7"/>
      <c r="H18" s="7"/>
      <c r="I18" s="7"/>
    </row>
    <row r="19" spans="1:9" ht="21" x14ac:dyDescent="0.4">
      <c r="A19" s="7"/>
      <c r="B19" s="27" t="s">
        <v>54</v>
      </c>
      <c r="C19" s="19">
        <v>3</v>
      </c>
      <c r="D19" s="19" t="s">
        <v>1</v>
      </c>
      <c r="E19" s="7"/>
      <c r="F19" s="7"/>
      <c r="G19" s="7"/>
      <c r="H19" s="7"/>
      <c r="I19" s="7"/>
    </row>
    <row r="20" spans="1:9" ht="21" x14ac:dyDescent="0.4">
      <c r="A20" s="7"/>
      <c r="B20" s="7"/>
      <c r="C20" s="7"/>
      <c r="D20" s="7"/>
      <c r="E20" s="7"/>
      <c r="F20" s="7"/>
      <c r="G20" s="7"/>
      <c r="H20" s="7"/>
      <c r="I20" s="7"/>
    </row>
    <row r="21" spans="1:9" ht="21" x14ac:dyDescent="0.4">
      <c r="A21" s="7"/>
      <c r="B21" s="5" t="s">
        <v>55</v>
      </c>
      <c r="C21" s="40">
        <f>(1+C16)^(1/12)-1</f>
        <v>4.0741237836483535E-3</v>
      </c>
      <c r="D21" s="7"/>
      <c r="E21" s="7"/>
      <c r="F21" s="7"/>
      <c r="G21" s="7"/>
      <c r="H21" s="7"/>
      <c r="I21" s="7"/>
    </row>
    <row r="22" spans="1:9" ht="21" x14ac:dyDescent="0.4">
      <c r="A22" s="7"/>
      <c r="B22" s="5" t="s">
        <v>56</v>
      </c>
      <c r="C22" s="40">
        <f>(1+C18)^(1/12)-1</f>
        <v>3.2737397821989145E-3</v>
      </c>
      <c r="D22" s="7"/>
      <c r="E22" s="7"/>
      <c r="F22" s="7"/>
      <c r="G22" s="7"/>
      <c r="H22" s="7"/>
      <c r="I22" s="7"/>
    </row>
    <row r="23" spans="1:9" ht="21" x14ac:dyDescent="0.4">
      <c r="A23" s="7"/>
      <c r="B23" s="5" t="s">
        <v>52</v>
      </c>
      <c r="C23" s="9">
        <f>C17*((1+C21)^C13-1)/C21</f>
        <v>6781.3737915591391</v>
      </c>
      <c r="D23" s="7"/>
      <c r="E23" s="7"/>
      <c r="F23" s="7"/>
      <c r="G23" s="7"/>
      <c r="H23" s="7"/>
      <c r="I23" s="7"/>
    </row>
    <row r="24" spans="1:9" ht="21" x14ac:dyDescent="0.4">
      <c r="A24" s="7"/>
      <c r="B24" s="7"/>
      <c r="C24" s="7"/>
      <c r="D24" s="7"/>
      <c r="E24" s="7"/>
      <c r="F24" s="7"/>
      <c r="G24" s="7"/>
      <c r="H24" s="7"/>
      <c r="I24" s="7"/>
    </row>
    <row r="25" spans="1:9" ht="21" x14ac:dyDescent="0.4">
      <c r="A25" s="7"/>
      <c r="B25" s="57" t="s">
        <v>57</v>
      </c>
      <c r="C25" s="57"/>
      <c r="D25" s="57"/>
      <c r="E25" s="57"/>
      <c r="F25" s="57"/>
      <c r="G25" s="57"/>
      <c r="H25" s="57"/>
      <c r="I25" s="57"/>
    </row>
    <row r="26" spans="1:9" ht="21" x14ac:dyDescent="0.4">
      <c r="A26" s="7"/>
      <c r="B26" s="7"/>
      <c r="C26" s="7"/>
      <c r="D26" s="7"/>
      <c r="E26" s="7"/>
      <c r="F26" s="7"/>
      <c r="G26" s="7"/>
      <c r="H26" s="7"/>
      <c r="I26" s="7"/>
    </row>
    <row r="27" spans="1:9" ht="21" x14ac:dyDescent="0.4">
      <c r="A27" s="7"/>
      <c r="B27" s="7"/>
      <c r="C27" s="7"/>
      <c r="D27" s="7"/>
      <c r="E27" s="7"/>
      <c r="F27" s="7"/>
      <c r="G27" s="7"/>
      <c r="H27" s="7"/>
      <c r="I27" s="7"/>
    </row>
    <row r="28" spans="1:9" ht="21" x14ac:dyDescent="0.4">
      <c r="A28" s="7"/>
      <c r="B28" s="7"/>
      <c r="C28" s="7"/>
      <c r="D28" s="7"/>
      <c r="E28" s="7"/>
      <c r="F28" s="7"/>
      <c r="G28" s="7"/>
      <c r="H28" s="7"/>
      <c r="I28" s="7"/>
    </row>
    <row r="29" spans="1:9" ht="21" x14ac:dyDescent="0.4">
      <c r="A29" s="7"/>
      <c r="B29" s="57" t="s">
        <v>58</v>
      </c>
      <c r="C29" s="57"/>
      <c r="D29" s="57"/>
      <c r="E29" s="57"/>
      <c r="F29" s="7"/>
      <c r="G29" s="7"/>
      <c r="H29" s="7"/>
      <c r="I29" s="7"/>
    </row>
    <row r="30" spans="1:9" ht="21" x14ac:dyDescent="0.4">
      <c r="A30" s="7"/>
      <c r="B30" s="5" t="s">
        <v>2</v>
      </c>
      <c r="C30" s="9">
        <f>C23/(((1+C21)^(C19*12)-1)/C21*(1+C18)^(C14-C19)+((1+C22)^((C14-C19)*12)-1)/C22)</f>
        <v>101.56018825039919</v>
      </c>
      <c r="D30" s="7"/>
      <c r="E30" s="7"/>
      <c r="F30" s="7"/>
      <c r="G30" s="7"/>
      <c r="H30" s="7"/>
      <c r="I30" s="7"/>
    </row>
    <row r="31" spans="1:9" ht="21" x14ac:dyDescent="0.4">
      <c r="A31" s="7"/>
      <c r="B31" s="7"/>
      <c r="C31" s="7"/>
      <c r="D31" s="7"/>
      <c r="E31" s="7"/>
      <c r="F31" s="7"/>
      <c r="G31" s="7"/>
      <c r="H31" s="7"/>
      <c r="I31" s="7"/>
    </row>
    <row r="32" spans="1:9" ht="21" x14ac:dyDescent="0.4">
      <c r="A32" s="7"/>
      <c r="B32" s="5" t="s">
        <v>62</v>
      </c>
      <c r="C32" s="39">
        <f>6%</f>
        <v>0.06</v>
      </c>
      <c r="D32" s="7"/>
      <c r="E32" s="7"/>
      <c r="F32" s="7"/>
      <c r="G32" s="7"/>
      <c r="H32" s="7"/>
      <c r="I32" s="7"/>
    </row>
    <row r="33" spans="1:9" ht="21" x14ac:dyDescent="0.4">
      <c r="A33" s="7"/>
      <c r="B33" s="5" t="s">
        <v>63</v>
      </c>
      <c r="C33" s="40">
        <f>(1+C32)^(1/12)-1</f>
        <v>4.8675505653430484E-3</v>
      </c>
      <c r="D33" s="7"/>
      <c r="E33" s="7"/>
      <c r="F33" s="7"/>
      <c r="G33" s="7"/>
      <c r="H33" s="7"/>
      <c r="I33" s="7"/>
    </row>
    <row r="34" spans="1:9" ht="21" x14ac:dyDescent="0.4">
      <c r="B34" s="5" t="s">
        <v>45</v>
      </c>
      <c r="C34" s="9">
        <v>100</v>
      </c>
    </row>
    <row r="35" spans="1:9" ht="21" x14ac:dyDescent="0.4">
      <c r="B35" s="5" t="s">
        <v>59</v>
      </c>
      <c r="C35" s="9">
        <v>200</v>
      </c>
    </row>
    <row r="36" spans="1:9" ht="21" x14ac:dyDescent="0.4">
      <c r="B36" s="5" t="s">
        <v>5</v>
      </c>
      <c r="C36" s="5">
        <v>30</v>
      </c>
    </row>
    <row r="37" spans="1:9" ht="21" x14ac:dyDescent="0.4">
      <c r="B37" s="5" t="s">
        <v>52</v>
      </c>
      <c r="C37" s="9">
        <f>C34*((1+C33)^C36-1)/C33*(1+C33)^C36+C35*((1+C33)^C36-1)/C33</f>
        <v>10170.260659766078</v>
      </c>
    </row>
  </sheetData>
  <mergeCells count="2">
    <mergeCell ref="B25:I25"/>
    <mergeCell ref="B29:E29"/>
  </mergeCells>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25601" r:id="rId4">
          <objectPr defaultSize="0" autoPict="0" r:id="rId5">
            <anchor moveWithCells="1">
              <from>
                <xdr:col>0</xdr:col>
                <xdr:colOff>297180</xdr:colOff>
                <xdr:row>1</xdr:row>
                <xdr:rowOff>30480</xdr:rowOff>
              </from>
              <to>
                <xdr:col>16</xdr:col>
                <xdr:colOff>76200</xdr:colOff>
                <xdr:row>8</xdr:row>
                <xdr:rowOff>83820</xdr:rowOff>
              </to>
            </anchor>
          </objectPr>
        </oleObject>
      </mc:Choice>
      <mc:Fallback>
        <oleObject progId="Word.Document.8" shapeId="25601"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9:D24"/>
  <sheetViews>
    <sheetView showGridLines="0" zoomScaleNormal="150" workbookViewId="0">
      <selection activeCell="B15" sqref="B15"/>
    </sheetView>
  </sheetViews>
  <sheetFormatPr defaultRowHeight="14.4" x14ac:dyDescent="0.3"/>
  <cols>
    <col min="1" max="1" width="6.33203125" customWidth="1"/>
    <col min="2" max="2" width="21.88671875" bestFit="1" customWidth="1"/>
    <col min="3" max="3" width="18.88671875" bestFit="1" customWidth="1"/>
    <col min="4" max="4" width="3.6640625" bestFit="1" customWidth="1"/>
    <col min="5" max="5" width="13.109375" bestFit="1" customWidth="1"/>
    <col min="6" max="6" width="12.109375" bestFit="1" customWidth="1"/>
    <col min="7" max="7" width="13.5546875" bestFit="1" customWidth="1"/>
    <col min="8" max="8" width="14.88671875" bestFit="1" customWidth="1"/>
  </cols>
  <sheetData>
    <row r="9" spans="2:4" ht="21" x14ac:dyDescent="0.4">
      <c r="B9" s="7"/>
      <c r="C9" s="7"/>
      <c r="D9" s="7"/>
    </row>
    <row r="10" spans="2:4" ht="21" x14ac:dyDescent="0.4">
      <c r="B10" s="7"/>
      <c r="C10" s="7"/>
      <c r="D10" s="7"/>
    </row>
    <row r="11" spans="2:4" ht="21" x14ac:dyDescent="0.4">
      <c r="B11" s="25" t="s">
        <v>12</v>
      </c>
      <c r="C11" s="25"/>
      <c r="D11" s="7"/>
    </row>
    <row r="12" spans="2:4" ht="21" x14ac:dyDescent="0.4">
      <c r="B12" s="27" t="s">
        <v>65</v>
      </c>
      <c r="C12" s="19">
        <v>12000</v>
      </c>
      <c r="D12" s="7"/>
    </row>
    <row r="13" spans="2:4" ht="21" x14ac:dyDescent="0.4">
      <c r="B13" s="27" t="s">
        <v>19</v>
      </c>
      <c r="C13" s="19" t="s">
        <v>24</v>
      </c>
      <c r="D13" s="7"/>
    </row>
    <row r="14" spans="2:4" ht="21" x14ac:dyDescent="0.4">
      <c r="B14" s="27" t="s">
        <v>10</v>
      </c>
      <c r="C14" s="42">
        <f>3%</f>
        <v>0.03</v>
      </c>
      <c r="D14" s="7"/>
    </row>
    <row r="15" spans="2:4" ht="21" x14ac:dyDescent="0.4">
      <c r="B15" s="27" t="s">
        <v>66</v>
      </c>
      <c r="C15" s="19">
        <v>1000</v>
      </c>
      <c r="D15" s="7"/>
    </row>
    <row r="16" spans="2:4" ht="21" x14ac:dyDescent="0.4">
      <c r="B16" s="7"/>
      <c r="C16" s="7"/>
      <c r="D16" s="7"/>
    </row>
    <row r="17" spans="2:4" ht="21" x14ac:dyDescent="0.4">
      <c r="B17" s="7"/>
      <c r="C17" s="7"/>
      <c r="D17" s="7"/>
    </row>
    <row r="18" spans="2:4" ht="21" x14ac:dyDescent="0.4">
      <c r="B18" s="5" t="s">
        <v>10</v>
      </c>
      <c r="C18" s="39">
        <f>C14</f>
        <v>0.03</v>
      </c>
      <c r="D18" s="7"/>
    </row>
    <row r="19" spans="2:4" ht="21" x14ac:dyDescent="0.4">
      <c r="B19" s="5" t="s">
        <v>67</v>
      </c>
      <c r="C19" s="5">
        <f>-LN(1-C12/C15*C18)/LN(1+C18)</f>
        <v>15.098281012251912</v>
      </c>
      <c r="D19" s="7"/>
    </row>
    <row r="20" spans="2:4" ht="21" x14ac:dyDescent="0.4">
      <c r="B20" s="5" t="s">
        <v>68</v>
      </c>
      <c r="C20" s="5">
        <f>CEILING(C19,1)</f>
        <v>16</v>
      </c>
      <c r="D20" s="7"/>
    </row>
    <row r="21" spans="2:4" ht="21" x14ac:dyDescent="0.4">
      <c r="B21" s="5" t="s">
        <v>14</v>
      </c>
      <c r="C21" s="9">
        <f>C12*C18/(1-(1+C18)^(-C20))</f>
        <v>955.33019118585742</v>
      </c>
      <c r="D21" s="7"/>
    </row>
    <row r="22" spans="2:4" ht="21" x14ac:dyDescent="0.4">
      <c r="B22" s="7"/>
      <c r="C22" s="7"/>
      <c r="D22" s="7"/>
    </row>
    <row r="23" spans="2:4" ht="21" x14ac:dyDescent="0.4">
      <c r="B23" s="7"/>
      <c r="C23" s="7"/>
      <c r="D23" s="7"/>
    </row>
    <row r="24" spans="2:4" ht="21" x14ac:dyDescent="0.4">
      <c r="B24" s="7"/>
      <c r="C24" s="7"/>
      <c r="D24" s="7"/>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26625" r:id="rId4">
          <objectPr defaultSize="0" autoPict="0" r:id="rId5">
            <anchor moveWithCells="1">
              <from>
                <xdr:col>1</xdr:col>
                <xdr:colOff>0</xdr:colOff>
                <xdr:row>0</xdr:row>
                <xdr:rowOff>99060</xdr:rowOff>
              </from>
              <to>
                <xdr:col>11</xdr:col>
                <xdr:colOff>68580</xdr:colOff>
                <xdr:row>7</xdr:row>
                <xdr:rowOff>30480</xdr:rowOff>
              </to>
            </anchor>
          </objectPr>
        </oleObject>
      </mc:Choice>
      <mc:Fallback>
        <oleObject progId="Word.Document.8" shapeId="26625"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G40"/>
  <sheetViews>
    <sheetView showGridLines="0" topLeftCell="A2" zoomScaleNormal="150" workbookViewId="0">
      <selection activeCell="C29" sqref="C29"/>
    </sheetView>
  </sheetViews>
  <sheetFormatPr defaultRowHeight="14.4" x14ac:dyDescent="0.3"/>
  <cols>
    <col min="1" max="1" width="8.33203125" customWidth="1"/>
    <col min="2" max="2" width="25.44140625" bestFit="1" customWidth="1"/>
    <col min="3" max="3" width="18.88671875" bestFit="1" customWidth="1"/>
    <col min="4" max="4" width="3.6640625" bestFit="1" customWidth="1"/>
    <col min="5" max="5" width="13.109375" bestFit="1" customWidth="1"/>
    <col min="6" max="6" width="12.109375" bestFit="1" customWidth="1"/>
    <col min="7" max="7" width="13.5546875" bestFit="1" customWidth="1"/>
    <col min="8" max="8" width="14.88671875" bestFit="1" customWidth="1"/>
  </cols>
  <sheetData>
    <row r="13" spans="1:7" ht="21" x14ac:dyDescent="0.4">
      <c r="A13" s="7"/>
      <c r="B13" s="7"/>
      <c r="C13" s="7"/>
      <c r="D13" s="7"/>
      <c r="E13" s="7"/>
      <c r="F13" s="7"/>
      <c r="G13" s="7"/>
    </row>
    <row r="14" spans="1:7" ht="21" x14ac:dyDescent="0.4">
      <c r="A14" s="7"/>
      <c r="B14" s="25" t="s">
        <v>12</v>
      </c>
      <c r="C14" s="30"/>
      <c r="D14" s="7"/>
      <c r="E14" s="7"/>
      <c r="F14" s="7"/>
      <c r="G14" s="7"/>
    </row>
    <row r="15" spans="1:7" ht="21" x14ac:dyDescent="0.4">
      <c r="A15" s="7"/>
      <c r="B15" s="27" t="s">
        <v>65</v>
      </c>
      <c r="C15" s="21">
        <v>18000</v>
      </c>
      <c r="D15" s="7"/>
      <c r="E15" s="7"/>
      <c r="F15" s="7"/>
      <c r="G15" s="7"/>
    </row>
    <row r="16" spans="1:7" ht="21" x14ac:dyDescent="0.4">
      <c r="A16" s="7"/>
      <c r="B16" s="27" t="s">
        <v>9</v>
      </c>
      <c r="C16" s="21">
        <f>3%</f>
        <v>0.03</v>
      </c>
      <c r="D16" s="7"/>
      <c r="E16" s="7"/>
      <c r="F16" s="7"/>
      <c r="G16" s="7"/>
    </row>
    <row r="17" spans="1:7" ht="21" x14ac:dyDescent="0.4">
      <c r="A17" s="7"/>
      <c r="B17" s="7"/>
      <c r="C17" s="7"/>
      <c r="D17" s="7"/>
      <c r="E17" s="7"/>
      <c r="F17" s="7"/>
      <c r="G17" s="7"/>
    </row>
    <row r="18" spans="1:7" ht="21" x14ac:dyDescent="0.4">
      <c r="A18" s="7"/>
      <c r="B18" s="5" t="s">
        <v>69</v>
      </c>
      <c r="C18" s="5"/>
      <c r="D18" s="7"/>
      <c r="E18" s="7"/>
      <c r="F18" s="7"/>
      <c r="G18" s="7"/>
    </row>
    <row r="19" spans="1:7" ht="21" x14ac:dyDescent="0.4">
      <c r="A19" s="7"/>
      <c r="B19" s="5" t="s">
        <v>70</v>
      </c>
      <c r="C19" s="9">
        <v>1500</v>
      </c>
      <c r="D19" s="7"/>
      <c r="E19" s="7"/>
      <c r="F19" s="7"/>
      <c r="G19" s="7"/>
    </row>
    <row r="20" spans="1:7" ht="21" x14ac:dyDescent="0.4">
      <c r="A20" s="7"/>
      <c r="B20" s="5" t="s">
        <v>3</v>
      </c>
      <c r="C20" s="9">
        <f>C15-C19</f>
        <v>16500</v>
      </c>
      <c r="D20" s="7"/>
      <c r="E20" s="7"/>
      <c r="F20" s="7"/>
      <c r="G20" s="7"/>
    </row>
    <row r="21" spans="1:7" ht="21" x14ac:dyDescent="0.4">
      <c r="A21" s="7"/>
      <c r="B21" s="7"/>
      <c r="C21" s="7"/>
      <c r="D21" s="7"/>
      <c r="E21" s="7"/>
      <c r="F21" s="7"/>
      <c r="G21" s="7"/>
    </row>
    <row r="22" spans="1:7" ht="21" x14ac:dyDescent="0.4">
      <c r="A22" s="7"/>
      <c r="B22" s="5" t="s">
        <v>71</v>
      </c>
      <c r="C22" s="5"/>
      <c r="D22" s="7"/>
      <c r="E22" s="7"/>
      <c r="F22" s="7"/>
      <c r="G22" s="7"/>
    </row>
    <row r="23" spans="1:7" ht="21" x14ac:dyDescent="0.4">
      <c r="A23" s="7"/>
      <c r="B23" s="5" t="s">
        <v>5</v>
      </c>
      <c r="C23" s="6">
        <v>20</v>
      </c>
      <c r="D23" s="7"/>
      <c r="E23" s="7"/>
      <c r="F23" s="7"/>
      <c r="G23" s="7"/>
    </row>
    <row r="24" spans="1:7" ht="21" x14ac:dyDescent="0.4">
      <c r="A24" s="7"/>
      <c r="B24" s="5" t="s">
        <v>19</v>
      </c>
      <c r="C24" s="6" t="s">
        <v>25</v>
      </c>
      <c r="D24" s="7"/>
      <c r="E24" s="7"/>
      <c r="F24" s="7"/>
      <c r="G24" s="7"/>
    </row>
    <row r="25" spans="1:7" ht="21" x14ac:dyDescent="0.4">
      <c r="A25" s="7"/>
      <c r="B25" s="5" t="s">
        <v>9</v>
      </c>
      <c r="C25" s="50">
        <f>1%</f>
        <v>0.01</v>
      </c>
      <c r="D25" s="7"/>
      <c r="E25" s="7"/>
      <c r="F25" s="7"/>
      <c r="G25" s="7"/>
    </row>
    <row r="26" spans="1:7" ht="21" x14ac:dyDescent="0.4">
      <c r="A26" s="7"/>
      <c r="B26" s="5" t="s">
        <v>11</v>
      </c>
      <c r="C26" s="31">
        <f>(1+C25)^(1/12)-1</f>
        <v>8.295381143461622E-4</v>
      </c>
      <c r="D26" s="7"/>
      <c r="E26" s="7"/>
      <c r="F26" s="7"/>
      <c r="G26" s="7"/>
    </row>
    <row r="27" spans="1:7" ht="21" x14ac:dyDescent="0.4">
      <c r="A27" s="7"/>
      <c r="B27" s="5" t="s">
        <v>14</v>
      </c>
      <c r="C27" s="10">
        <f>C15*C26/(1-(1+C26)^(-C23))</f>
        <v>907.85971894413308</v>
      </c>
      <c r="D27" s="7"/>
      <c r="E27" s="7"/>
      <c r="F27" s="7"/>
      <c r="G27" s="7"/>
    </row>
    <row r="28" spans="1:7" ht="21" x14ac:dyDescent="0.4">
      <c r="A28" s="7"/>
      <c r="B28" s="7"/>
      <c r="C28" s="7"/>
      <c r="D28" s="7"/>
      <c r="E28" s="7"/>
      <c r="F28" s="7"/>
      <c r="G28" s="7"/>
    </row>
    <row r="29" spans="1:7" ht="21" x14ac:dyDescent="0.4">
      <c r="A29" s="7"/>
      <c r="B29" s="5" t="s">
        <v>72</v>
      </c>
      <c r="C29" s="40">
        <f>(1+C16)^(1/12)-1</f>
        <v>2.4662697723036864E-3</v>
      </c>
      <c r="D29" s="7"/>
      <c r="E29" s="7"/>
      <c r="F29" s="7"/>
      <c r="G29" s="7"/>
    </row>
    <row r="30" spans="1:7" ht="21" x14ac:dyDescent="0.4">
      <c r="A30" s="7"/>
      <c r="B30" s="5" t="s">
        <v>6</v>
      </c>
      <c r="C30" s="9">
        <f>C27*(1-(1+C29)^(-C23))/C29</f>
        <v>17695.383479371969</v>
      </c>
      <c r="D30" s="7"/>
      <c r="E30" s="7"/>
      <c r="F30" s="7"/>
      <c r="G30" s="7"/>
    </row>
    <row r="31" spans="1:7" ht="21" x14ac:dyDescent="0.4">
      <c r="A31" s="7"/>
      <c r="B31" s="7"/>
      <c r="C31" s="7"/>
      <c r="D31" s="7"/>
      <c r="E31" s="7"/>
      <c r="F31" s="7"/>
      <c r="G31" s="7"/>
    </row>
    <row r="32" spans="1:7" ht="21" x14ac:dyDescent="0.4">
      <c r="A32" s="7"/>
      <c r="B32" s="58" t="s">
        <v>73</v>
      </c>
      <c r="C32" s="59"/>
      <c r="D32" s="59"/>
      <c r="E32" s="59"/>
      <c r="F32" s="59"/>
      <c r="G32" s="60"/>
    </row>
    <row r="33" spans="1:7" ht="21" x14ac:dyDescent="0.4">
      <c r="A33" s="7"/>
      <c r="B33" s="61"/>
      <c r="C33" s="62"/>
      <c r="D33" s="62"/>
      <c r="E33" s="62"/>
      <c r="F33" s="62"/>
      <c r="G33" s="63"/>
    </row>
    <row r="34" spans="1:7" ht="21" x14ac:dyDescent="0.4">
      <c r="A34" s="7"/>
      <c r="B34" s="61"/>
      <c r="C34" s="62"/>
      <c r="D34" s="62"/>
      <c r="E34" s="62"/>
      <c r="F34" s="62"/>
      <c r="G34" s="63"/>
    </row>
    <row r="35" spans="1:7" ht="21" x14ac:dyDescent="0.4">
      <c r="A35" s="7"/>
      <c r="B35" s="61"/>
      <c r="C35" s="62"/>
      <c r="D35" s="62"/>
      <c r="E35" s="62"/>
      <c r="F35" s="62"/>
      <c r="G35" s="63"/>
    </row>
    <row r="36" spans="1:7" ht="21" x14ac:dyDescent="0.4">
      <c r="A36" s="7"/>
      <c r="B36" s="64"/>
      <c r="C36" s="65"/>
      <c r="D36" s="65"/>
      <c r="E36" s="65"/>
      <c r="F36" s="65"/>
      <c r="G36" s="66"/>
    </row>
    <row r="37" spans="1:7" ht="21" x14ac:dyDescent="0.4">
      <c r="A37" s="7"/>
      <c r="B37" s="7"/>
      <c r="C37" s="7"/>
      <c r="D37" s="7"/>
      <c r="E37" s="7"/>
      <c r="F37" s="7"/>
      <c r="G37" s="7"/>
    </row>
    <row r="38" spans="1:7" ht="21" x14ac:dyDescent="0.4">
      <c r="A38" s="7"/>
      <c r="B38" s="7"/>
      <c r="C38" s="7"/>
      <c r="D38" s="7"/>
      <c r="E38" s="7"/>
      <c r="F38" s="7"/>
      <c r="G38" s="7"/>
    </row>
    <row r="39" spans="1:7" ht="21" x14ac:dyDescent="0.4">
      <c r="A39" s="7"/>
      <c r="B39" s="7"/>
      <c r="C39" s="7"/>
      <c r="D39" s="7"/>
      <c r="E39" s="7"/>
      <c r="F39" s="7"/>
      <c r="G39" s="7"/>
    </row>
    <row r="40" spans="1:7" ht="21" x14ac:dyDescent="0.4">
      <c r="A40" s="7"/>
      <c r="B40" s="7"/>
      <c r="C40" s="7"/>
      <c r="D40" s="7"/>
      <c r="E40" s="7"/>
      <c r="F40" s="7"/>
      <c r="G40" s="7"/>
    </row>
  </sheetData>
  <mergeCells count="1">
    <mergeCell ref="B32:G3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27649" r:id="rId4">
          <objectPr defaultSize="0" r:id="rId5">
            <anchor moveWithCells="1">
              <from>
                <xdr:col>0</xdr:col>
                <xdr:colOff>228600</xdr:colOff>
                <xdr:row>1</xdr:row>
                <xdr:rowOff>7620</xdr:rowOff>
              </from>
              <to>
                <xdr:col>10</xdr:col>
                <xdr:colOff>129540</xdr:colOff>
                <xdr:row>11</xdr:row>
                <xdr:rowOff>152400</xdr:rowOff>
              </to>
            </anchor>
          </objectPr>
        </oleObject>
      </mc:Choice>
      <mc:Fallback>
        <oleObject progId="Word.Document.8" shapeId="27649"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M33"/>
  <sheetViews>
    <sheetView showGridLines="0" zoomScaleNormal="150" workbookViewId="0">
      <selection activeCell="C23" sqref="C23"/>
    </sheetView>
  </sheetViews>
  <sheetFormatPr defaultRowHeight="14.4" x14ac:dyDescent="0.3"/>
  <cols>
    <col min="1" max="1" width="10.109375" customWidth="1"/>
    <col min="2" max="2" width="21.88671875" bestFit="1" customWidth="1"/>
    <col min="3" max="3" width="16.109375" bestFit="1" customWidth="1"/>
    <col min="4" max="4" width="7.88671875" customWidth="1"/>
    <col min="5" max="5" width="13.109375" bestFit="1" customWidth="1"/>
    <col min="6" max="6" width="12.109375" bestFit="1" customWidth="1"/>
    <col min="7" max="7" width="13.5546875" bestFit="1" customWidth="1"/>
    <col min="8" max="8" width="14.88671875" bestFit="1" customWidth="1"/>
  </cols>
  <sheetData>
    <row r="12" spans="1:13" ht="21" x14ac:dyDescent="0.4">
      <c r="A12" s="7"/>
      <c r="B12" s="7"/>
      <c r="C12" s="7"/>
      <c r="D12" s="7"/>
      <c r="E12" s="7"/>
      <c r="F12" s="7"/>
      <c r="G12" s="7"/>
      <c r="H12" s="7"/>
      <c r="I12" s="7"/>
      <c r="J12" s="7"/>
      <c r="K12" s="7"/>
      <c r="L12" s="7"/>
      <c r="M12" s="7"/>
    </row>
    <row r="13" spans="1:13" ht="21" x14ac:dyDescent="0.4">
      <c r="A13" s="7"/>
      <c r="B13" s="25" t="s">
        <v>12</v>
      </c>
      <c r="C13" s="25"/>
      <c r="D13" s="25"/>
      <c r="E13" s="7"/>
      <c r="F13" s="7"/>
      <c r="G13" s="7"/>
      <c r="H13" s="7"/>
      <c r="I13" s="7"/>
      <c r="J13" s="7"/>
      <c r="K13" s="7"/>
      <c r="L13" s="7"/>
      <c r="M13" s="7"/>
    </row>
    <row r="14" spans="1:13" ht="21" x14ac:dyDescent="0.4">
      <c r="A14" s="7"/>
      <c r="B14" s="27" t="s">
        <v>5</v>
      </c>
      <c r="C14" s="32">
        <v>15</v>
      </c>
      <c r="D14" s="19"/>
      <c r="E14" s="7"/>
      <c r="F14" s="7"/>
      <c r="G14" s="7"/>
      <c r="H14" s="7"/>
      <c r="I14" s="7"/>
      <c r="J14" s="7"/>
      <c r="K14" s="7"/>
      <c r="L14" s="7"/>
      <c r="M14" s="7"/>
    </row>
    <row r="15" spans="1:13" ht="21" x14ac:dyDescent="0.4">
      <c r="A15" s="7"/>
      <c r="B15" s="27" t="s">
        <v>40</v>
      </c>
      <c r="C15" s="32">
        <v>8</v>
      </c>
      <c r="D15" s="19" t="s">
        <v>1</v>
      </c>
      <c r="E15" s="7"/>
      <c r="F15" s="7"/>
      <c r="G15" s="7"/>
      <c r="H15" s="7"/>
      <c r="I15" s="7"/>
      <c r="J15" s="7"/>
      <c r="K15" s="7"/>
      <c r="L15" s="7"/>
      <c r="M15" s="7"/>
    </row>
    <row r="16" spans="1:13" ht="21" x14ac:dyDescent="0.4">
      <c r="A16" s="7"/>
      <c r="B16" s="27" t="s">
        <v>19</v>
      </c>
      <c r="C16" s="19" t="s">
        <v>44</v>
      </c>
      <c r="D16" s="19"/>
      <c r="E16" s="7"/>
      <c r="F16" s="7"/>
      <c r="G16" s="7"/>
      <c r="H16" s="7"/>
      <c r="I16" s="7"/>
      <c r="J16" s="7"/>
      <c r="K16" s="7"/>
      <c r="L16" s="7"/>
      <c r="M16" s="7"/>
    </row>
    <row r="17" spans="1:13" ht="21" x14ac:dyDescent="0.4">
      <c r="A17" s="7"/>
      <c r="B17" s="27" t="s">
        <v>2</v>
      </c>
      <c r="C17" s="19">
        <v>410</v>
      </c>
      <c r="D17" s="19"/>
      <c r="E17" s="7"/>
      <c r="F17" s="7"/>
      <c r="G17" s="7"/>
      <c r="H17" s="7"/>
      <c r="I17" s="7"/>
      <c r="J17" s="7"/>
      <c r="K17" s="7"/>
      <c r="L17" s="7"/>
      <c r="M17" s="7"/>
    </row>
    <row r="18" spans="1:13" ht="21" x14ac:dyDescent="0.4">
      <c r="A18" s="7"/>
      <c r="B18" s="27" t="s">
        <v>9</v>
      </c>
      <c r="C18" s="33">
        <f>5%</f>
        <v>0.05</v>
      </c>
      <c r="D18" s="19"/>
      <c r="E18" s="7"/>
      <c r="F18" s="7"/>
      <c r="G18" s="7"/>
      <c r="H18" s="7"/>
      <c r="I18" s="7"/>
      <c r="J18" s="7"/>
      <c r="K18" s="7"/>
      <c r="L18" s="7"/>
      <c r="M18" s="7"/>
    </row>
    <row r="19" spans="1:13" ht="21" x14ac:dyDescent="0.4">
      <c r="A19" s="7"/>
      <c r="B19" s="27" t="s">
        <v>42</v>
      </c>
      <c r="C19" s="19">
        <v>20</v>
      </c>
      <c r="D19" s="19"/>
      <c r="E19" s="7"/>
      <c r="F19" s="7"/>
      <c r="G19" s="7"/>
      <c r="H19" s="7"/>
      <c r="I19" s="7"/>
      <c r="J19" s="7"/>
      <c r="K19" s="7"/>
      <c r="L19" s="7"/>
      <c r="M19" s="7"/>
    </row>
    <row r="20" spans="1:13" ht="21" x14ac:dyDescent="0.4">
      <c r="A20" s="7"/>
      <c r="B20" s="7"/>
      <c r="C20" s="7"/>
      <c r="D20" s="7"/>
      <c r="E20" s="7"/>
      <c r="F20" s="7"/>
      <c r="G20" s="7"/>
      <c r="H20" s="7"/>
      <c r="I20" s="7"/>
      <c r="J20" s="7"/>
      <c r="K20" s="7"/>
      <c r="L20" s="7"/>
      <c r="M20" s="7"/>
    </row>
    <row r="21" spans="1:13" ht="21" x14ac:dyDescent="0.4">
      <c r="A21" s="7"/>
      <c r="B21" s="5" t="s">
        <v>10</v>
      </c>
      <c r="C21" s="40">
        <f>(1+C18)^(1/2)-1</f>
        <v>2.4695076595959931E-2</v>
      </c>
      <c r="D21" s="7"/>
      <c r="E21" s="7"/>
      <c r="F21" s="7"/>
      <c r="G21" s="7"/>
      <c r="H21" s="7"/>
      <c r="I21" s="7"/>
      <c r="J21" s="7"/>
      <c r="K21" s="7"/>
      <c r="L21" s="7"/>
      <c r="M21" s="7"/>
    </row>
    <row r="22" spans="1:13" ht="21" x14ac:dyDescent="0.4">
      <c r="A22" s="7"/>
      <c r="B22" s="5" t="s">
        <v>47</v>
      </c>
      <c r="C22" s="9">
        <f>C17*(1-(1+C18)^(-C14))/C18*(1+C18)^(-C15)</f>
        <v>2880.3980611016163</v>
      </c>
      <c r="D22" s="7"/>
      <c r="E22" s="7"/>
      <c r="F22" s="7"/>
      <c r="G22" s="7"/>
      <c r="H22" s="7"/>
      <c r="I22" s="7"/>
      <c r="J22" s="7"/>
      <c r="K22" s="7"/>
      <c r="L22" s="7"/>
      <c r="M22" s="7"/>
    </row>
    <row r="23" spans="1:13" ht="21" x14ac:dyDescent="0.4">
      <c r="A23" s="7"/>
      <c r="B23" s="5" t="s">
        <v>48</v>
      </c>
      <c r="C23" s="9">
        <f>C22*C21/(1-(1+C21)^(-C19))</f>
        <v>184.23748392841566</v>
      </c>
      <c r="D23" s="7"/>
      <c r="E23" s="7"/>
      <c r="F23" s="7"/>
      <c r="G23" s="7"/>
      <c r="H23" s="7"/>
      <c r="I23" s="7"/>
      <c r="J23" s="7"/>
      <c r="K23" s="7"/>
      <c r="L23" s="7"/>
      <c r="M23" s="7"/>
    </row>
    <row r="24" spans="1:13" ht="21" x14ac:dyDescent="0.4">
      <c r="A24" s="7"/>
      <c r="B24" s="7"/>
      <c r="C24" s="7"/>
      <c r="D24" s="7"/>
      <c r="E24" s="7"/>
      <c r="F24" s="7"/>
      <c r="G24" s="7"/>
      <c r="H24" s="7"/>
      <c r="I24" s="7"/>
      <c r="J24" s="7"/>
      <c r="K24" s="7"/>
      <c r="L24" s="7"/>
      <c r="M24" s="7"/>
    </row>
    <row r="25" spans="1:13" ht="21" x14ac:dyDescent="0.4">
      <c r="A25" s="7"/>
      <c r="B25" s="57" t="s">
        <v>74</v>
      </c>
      <c r="C25" s="57"/>
      <c r="D25" s="57"/>
      <c r="E25" s="57"/>
      <c r="F25" s="57"/>
      <c r="G25" s="57"/>
      <c r="H25" s="57"/>
      <c r="I25" s="57"/>
      <c r="J25" s="57"/>
      <c r="K25" s="57"/>
      <c r="L25" s="57"/>
      <c r="M25" s="57"/>
    </row>
    <row r="26" spans="1:13" ht="21" x14ac:dyDescent="0.4">
      <c r="A26" s="7"/>
      <c r="B26" s="45" t="s">
        <v>2</v>
      </c>
      <c r="C26" s="46">
        <v>180</v>
      </c>
      <c r="D26" s="28"/>
      <c r="E26" s="28"/>
      <c r="F26" s="28"/>
      <c r="G26" s="28"/>
      <c r="H26" s="28"/>
      <c r="I26" s="28"/>
      <c r="J26" s="28"/>
      <c r="K26" s="28"/>
      <c r="L26" s="28"/>
      <c r="M26" s="28"/>
    </row>
    <row r="27" spans="1:13" ht="21" x14ac:dyDescent="0.4">
      <c r="A27" s="7"/>
      <c r="B27" s="5" t="s">
        <v>49</v>
      </c>
      <c r="C27" s="9">
        <f>C26*(1-(1+C21)^(-C19))/C21</f>
        <v>2814.1485649019173</v>
      </c>
      <c r="D27" s="7"/>
      <c r="E27" s="7"/>
      <c r="F27" s="7"/>
      <c r="G27" s="7"/>
      <c r="H27" s="7"/>
      <c r="I27" s="7"/>
      <c r="J27" s="7"/>
      <c r="K27" s="7"/>
      <c r="L27" s="7"/>
      <c r="M27" s="7"/>
    </row>
    <row r="28" spans="1:13" ht="21" x14ac:dyDescent="0.4">
      <c r="A28" s="7"/>
      <c r="B28" s="47"/>
      <c r="C28" s="48"/>
      <c r="D28" s="7"/>
      <c r="E28" s="7"/>
      <c r="F28" s="7"/>
      <c r="G28" s="7"/>
      <c r="H28" s="7"/>
      <c r="I28" s="7"/>
      <c r="J28" s="7"/>
      <c r="K28" s="7"/>
      <c r="L28" s="7"/>
      <c r="M28" s="7"/>
    </row>
    <row r="29" spans="1:13" ht="21" x14ac:dyDescent="0.4">
      <c r="A29" s="7"/>
      <c r="B29" s="57" t="s">
        <v>50</v>
      </c>
      <c r="C29" s="57"/>
      <c r="D29" s="57"/>
      <c r="E29" s="57"/>
      <c r="F29" s="57"/>
      <c r="G29" s="57"/>
      <c r="H29" s="7"/>
      <c r="I29" s="7"/>
      <c r="J29" s="7"/>
      <c r="K29" s="7"/>
      <c r="L29" s="7"/>
      <c r="M29" s="7"/>
    </row>
    <row r="30" spans="1:13" ht="21" x14ac:dyDescent="0.4">
      <c r="A30" s="7"/>
      <c r="B30" s="5" t="s">
        <v>51</v>
      </c>
      <c r="C30" s="9">
        <f>C22-C27</f>
        <v>66.249496199699024</v>
      </c>
      <c r="D30" s="7"/>
      <c r="E30" s="7"/>
      <c r="F30" s="7"/>
      <c r="G30" s="7"/>
      <c r="H30" s="7"/>
      <c r="I30" s="7"/>
      <c r="J30" s="7"/>
      <c r="K30" s="7"/>
      <c r="L30" s="7"/>
      <c r="M30" s="7"/>
    </row>
    <row r="31" spans="1:13" ht="21" x14ac:dyDescent="0.4">
      <c r="A31" s="7"/>
      <c r="B31" s="7"/>
      <c r="C31" s="7"/>
      <c r="D31" s="7"/>
      <c r="E31" s="7"/>
      <c r="F31" s="7"/>
      <c r="G31" s="7"/>
      <c r="H31" s="7"/>
      <c r="I31" s="7"/>
      <c r="J31" s="7"/>
      <c r="K31" s="7"/>
      <c r="L31" s="7"/>
      <c r="M31" s="7"/>
    </row>
    <row r="32" spans="1:13" ht="21" x14ac:dyDescent="0.4">
      <c r="A32" s="7"/>
      <c r="B32" s="7"/>
      <c r="C32" s="7"/>
      <c r="D32" s="7"/>
      <c r="E32" s="7"/>
      <c r="F32" s="7"/>
      <c r="G32" s="7"/>
      <c r="H32" s="7"/>
      <c r="I32" s="7"/>
      <c r="J32" s="7"/>
      <c r="K32" s="7"/>
      <c r="L32" s="7"/>
      <c r="M32" s="7"/>
    </row>
    <row r="33" spans="1:13" ht="21" x14ac:dyDescent="0.4">
      <c r="A33" s="7"/>
      <c r="B33" s="7"/>
      <c r="C33" s="7"/>
      <c r="D33" s="7"/>
      <c r="E33" s="7"/>
      <c r="F33" s="7"/>
      <c r="G33" s="7"/>
      <c r="H33" s="7"/>
      <c r="I33" s="7"/>
      <c r="J33" s="7"/>
      <c r="K33" s="7"/>
      <c r="L33" s="7"/>
      <c r="M33" s="7"/>
    </row>
  </sheetData>
  <mergeCells count="2">
    <mergeCell ref="B25:M25"/>
    <mergeCell ref="B29:G29"/>
  </mergeCells>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28673" r:id="rId4">
          <objectPr defaultSize="0" autoPict="0" r:id="rId5">
            <anchor moveWithCells="1">
              <from>
                <xdr:col>1</xdr:col>
                <xdr:colOff>0</xdr:colOff>
                <xdr:row>1</xdr:row>
                <xdr:rowOff>22860</xdr:rowOff>
              </from>
              <to>
                <xdr:col>13</xdr:col>
                <xdr:colOff>83820</xdr:colOff>
                <xdr:row>10</xdr:row>
                <xdr:rowOff>7620</xdr:rowOff>
              </to>
            </anchor>
          </objectPr>
        </oleObject>
      </mc:Choice>
      <mc:Fallback>
        <oleObject progId="Word.Document.8" shapeId="28673"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1:I37"/>
  <sheetViews>
    <sheetView showGridLines="0" topLeftCell="A6" zoomScale="90" zoomScaleNormal="90" workbookViewId="0">
      <selection activeCell="C33" sqref="C33"/>
    </sheetView>
  </sheetViews>
  <sheetFormatPr defaultRowHeight="14.4" x14ac:dyDescent="0.3"/>
  <cols>
    <col min="1" max="1" width="8.33203125" customWidth="1"/>
    <col min="2" max="2" width="20.33203125" bestFit="1" customWidth="1"/>
    <col min="3" max="3" width="18.88671875" bestFit="1" customWidth="1"/>
    <col min="4" max="4" width="6.5546875" bestFit="1" customWidth="1"/>
    <col min="5" max="5" width="13.109375" bestFit="1" customWidth="1"/>
    <col min="6" max="6" width="12.109375" bestFit="1" customWidth="1"/>
    <col min="7" max="7" width="13.5546875" bestFit="1" customWidth="1"/>
    <col min="8" max="8" width="14.88671875" bestFit="1" customWidth="1"/>
  </cols>
  <sheetData>
    <row r="11" spans="1:9" ht="21" x14ac:dyDescent="0.4">
      <c r="A11" s="7"/>
      <c r="B11" s="7"/>
      <c r="C11" s="7"/>
      <c r="D11" s="7"/>
      <c r="E11" s="7"/>
      <c r="F11" s="7"/>
      <c r="G11" s="7"/>
      <c r="H11" s="7"/>
      <c r="I11" s="7"/>
    </row>
    <row r="12" spans="1:9" ht="21" x14ac:dyDescent="0.4">
      <c r="A12" s="7"/>
      <c r="B12" s="25" t="s">
        <v>12</v>
      </c>
      <c r="C12" s="25"/>
      <c r="D12" s="25"/>
      <c r="E12" s="7"/>
      <c r="F12" s="7"/>
      <c r="G12" s="7"/>
      <c r="H12" s="7"/>
      <c r="I12" s="7"/>
    </row>
    <row r="13" spans="1:9" ht="21" x14ac:dyDescent="0.4">
      <c r="A13" s="7"/>
      <c r="B13" s="27" t="s">
        <v>5</v>
      </c>
      <c r="C13" s="19">
        <v>60</v>
      </c>
      <c r="D13" s="19"/>
      <c r="E13" s="7"/>
      <c r="F13" s="7"/>
      <c r="G13" s="7"/>
      <c r="H13" s="7"/>
      <c r="I13" s="7"/>
    </row>
    <row r="14" spans="1:9" ht="21" x14ac:dyDescent="0.4">
      <c r="A14" s="7"/>
      <c r="B14" s="27" t="s">
        <v>0</v>
      </c>
      <c r="C14" s="19">
        <v>5</v>
      </c>
      <c r="D14" s="19" t="s">
        <v>1</v>
      </c>
      <c r="E14" s="7"/>
      <c r="F14" s="7"/>
      <c r="G14" s="7"/>
      <c r="H14" s="7"/>
      <c r="I14" s="7"/>
    </row>
    <row r="15" spans="1:9" ht="21" x14ac:dyDescent="0.4">
      <c r="A15" s="7"/>
      <c r="B15" s="27" t="s">
        <v>19</v>
      </c>
      <c r="C15" s="29" t="s">
        <v>25</v>
      </c>
      <c r="D15" s="19"/>
      <c r="E15" s="7"/>
      <c r="F15" s="7"/>
      <c r="G15" s="7"/>
      <c r="H15" s="7"/>
      <c r="I15" s="7"/>
    </row>
    <row r="16" spans="1:9" ht="21" x14ac:dyDescent="0.4">
      <c r="A16" s="7"/>
      <c r="B16" s="27" t="s">
        <v>9</v>
      </c>
      <c r="C16" s="19">
        <f>5%</f>
        <v>0.05</v>
      </c>
      <c r="D16" s="19"/>
      <c r="E16" s="7"/>
      <c r="F16" s="7"/>
      <c r="G16" s="7"/>
      <c r="H16" s="7"/>
      <c r="I16" s="7"/>
    </row>
    <row r="17" spans="1:9" ht="21" x14ac:dyDescent="0.4">
      <c r="A17" s="7"/>
      <c r="B17" s="27" t="s">
        <v>2</v>
      </c>
      <c r="C17" s="19">
        <v>100</v>
      </c>
      <c r="D17" s="19"/>
      <c r="E17" s="7"/>
      <c r="F17" s="7"/>
      <c r="G17" s="7"/>
      <c r="H17" s="7"/>
      <c r="I17" s="7"/>
    </row>
    <row r="18" spans="1:9" ht="21" x14ac:dyDescent="0.4">
      <c r="A18" s="7"/>
      <c r="B18" s="27" t="s">
        <v>53</v>
      </c>
      <c r="C18" s="19">
        <f>4%</f>
        <v>0.04</v>
      </c>
      <c r="D18" s="19"/>
      <c r="E18" s="7"/>
      <c r="F18" s="7"/>
      <c r="G18" s="7"/>
      <c r="H18" s="7"/>
      <c r="I18" s="7"/>
    </row>
    <row r="19" spans="1:9" ht="21" x14ac:dyDescent="0.4">
      <c r="A19" s="7"/>
      <c r="B19" s="27" t="s">
        <v>54</v>
      </c>
      <c r="C19" s="19">
        <v>3</v>
      </c>
      <c r="D19" s="19" t="s">
        <v>1</v>
      </c>
      <c r="E19" s="7"/>
      <c r="F19" s="7"/>
      <c r="G19" s="7"/>
      <c r="H19" s="7"/>
      <c r="I19" s="7"/>
    </row>
    <row r="20" spans="1:9" ht="21" x14ac:dyDescent="0.4">
      <c r="A20" s="7"/>
      <c r="B20" s="7"/>
      <c r="C20" s="7"/>
      <c r="D20" s="7"/>
      <c r="E20" s="7"/>
      <c r="F20" s="7"/>
      <c r="G20" s="7"/>
      <c r="H20" s="7"/>
      <c r="I20" s="7"/>
    </row>
    <row r="21" spans="1:9" ht="21" x14ac:dyDescent="0.4">
      <c r="A21" s="7"/>
      <c r="B21" s="5" t="s">
        <v>55</v>
      </c>
      <c r="C21" s="40">
        <f>(1+C16)^(1/12)-1</f>
        <v>4.0741237836483535E-3</v>
      </c>
      <c r="D21" s="7"/>
      <c r="E21" s="7"/>
      <c r="F21" s="7"/>
      <c r="G21" s="7"/>
      <c r="H21" s="7"/>
      <c r="I21" s="7"/>
    </row>
    <row r="22" spans="1:9" ht="21" x14ac:dyDescent="0.4">
      <c r="A22" s="7"/>
      <c r="B22" s="5" t="s">
        <v>56</v>
      </c>
      <c r="C22" s="40">
        <f>(1+C18)^(1/12)-1</f>
        <v>3.2737397821989145E-3</v>
      </c>
      <c r="D22" s="7"/>
      <c r="E22" s="7"/>
      <c r="F22" s="7"/>
      <c r="G22" s="7"/>
      <c r="H22" s="7"/>
      <c r="I22" s="7"/>
    </row>
    <row r="23" spans="1:9" ht="21" x14ac:dyDescent="0.4">
      <c r="A23" s="7"/>
      <c r="B23" s="5" t="s">
        <v>52</v>
      </c>
      <c r="C23" s="9">
        <f>C17*((1+C21)^C13-1)/C21</f>
        <v>6781.3737915591391</v>
      </c>
      <c r="D23" s="7"/>
      <c r="E23" s="7"/>
      <c r="F23" s="7"/>
      <c r="G23" s="7"/>
      <c r="H23" s="7"/>
      <c r="I23" s="7"/>
    </row>
    <row r="24" spans="1:9" ht="21" x14ac:dyDescent="0.4">
      <c r="A24" s="7"/>
      <c r="B24" s="7"/>
      <c r="C24" s="7"/>
      <c r="D24" s="7"/>
      <c r="E24" s="7"/>
      <c r="F24" s="7"/>
      <c r="G24" s="7"/>
      <c r="H24" s="7"/>
      <c r="I24" s="7"/>
    </row>
    <row r="25" spans="1:9" ht="21" x14ac:dyDescent="0.4">
      <c r="A25" s="7"/>
      <c r="B25" s="57" t="s">
        <v>57</v>
      </c>
      <c r="C25" s="57"/>
      <c r="D25" s="57"/>
      <c r="E25" s="57"/>
      <c r="F25" s="57"/>
      <c r="G25" s="57"/>
      <c r="H25" s="57"/>
      <c r="I25" s="57"/>
    </row>
    <row r="26" spans="1:9" ht="21" x14ac:dyDescent="0.4">
      <c r="A26" s="7"/>
      <c r="B26" s="7"/>
      <c r="C26" s="7"/>
      <c r="D26" s="7"/>
      <c r="E26" s="7"/>
      <c r="F26" s="7"/>
      <c r="G26" s="7"/>
      <c r="H26" s="7"/>
      <c r="I26" s="7"/>
    </row>
    <row r="27" spans="1:9" ht="21" x14ac:dyDescent="0.4">
      <c r="A27" s="7"/>
      <c r="B27" s="7"/>
      <c r="C27" s="7"/>
      <c r="D27" s="7"/>
      <c r="E27" s="7"/>
      <c r="F27" s="7"/>
      <c r="G27" s="7"/>
      <c r="H27" s="7"/>
      <c r="I27" s="7"/>
    </row>
    <row r="28" spans="1:9" ht="21" x14ac:dyDescent="0.4">
      <c r="A28" s="7"/>
      <c r="B28" s="7"/>
      <c r="C28" s="7"/>
      <c r="D28" s="7"/>
      <c r="E28" s="7"/>
      <c r="F28" s="7"/>
      <c r="G28" s="7"/>
      <c r="H28" s="7"/>
      <c r="I28" s="7"/>
    </row>
    <row r="29" spans="1:9" ht="21" x14ac:dyDescent="0.4">
      <c r="A29" s="7"/>
      <c r="B29" s="57" t="s">
        <v>58</v>
      </c>
      <c r="C29" s="57"/>
      <c r="D29" s="57"/>
      <c r="E29" s="57"/>
      <c r="F29" s="7"/>
      <c r="G29" s="7"/>
      <c r="H29" s="7"/>
      <c r="I29" s="7"/>
    </row>
    <row r="30" spans="1:9" ht="21" x14ac:dyDescent="0.4">
      <c r="A30" s="7"/>
      <c r="B30" s="5" t="s">
        <v>2</v>
      </c>
      <c r="C30" s="9">
        <f>(C23-C17*((1+C21)^(C19*12)-1)/C21*(1+C18)^(C14-C19))*C22/((1+C22)^((C14-C19)*12)-1)</f>
        <v>104.17950824616575</v>
      </c>
      <c r="D30" s="7"/>
      <c r="E30" s="7"/>
      <c r="F30" s="7"/>
      <c r="G30" s="7"/>
      <c r="H30" s="7"/>
      <c r="I30" s="7"/>
    </row>
    <row r="31" spans="1:9" ht="21" x14ac:dyDescent="0.4">
      <c r="A31" s="7"/>
      <c r="B31" s="7"/>
      <c r="C31" s="7"/>
      <c r="D31" s="7"/>
      <c r="E31" s="7"/>
      <c r="F31" s="7"/>
      <c r="G31" s="7"/>
      <c r="H31" s="7"/>
      <c r="I31" s="7"/>
    </row>
    <row r="32" spans="1:9" ht="21" x14ac:dyDescent="0.4">
      <c r="A32" s="7"/>
      <c r="B32" s="5" t="s">
        <v>62</v>
      </c>
      <c r="C32" s="39">
        <f>6%</f>
        <v>0.06</v>
      </c>
      <c r="D32" s="7"/>
      <c r="E32" s="7"/>
      <c r="F32" s="7"/>
      <c r="G32" s="7"/>
      <c r="H32" s="7"/>
      <c r="I32" s="7"/>
    </row>
    <row r="33" spans="1:9" ht="21" x14ac:dyDescent="0.4">
      <c r="A33" s="7"/>
      <c r="B33" s="5" t="s">
        <v>63</v>
      </c>
      <c r="C33" s="40">
        <f>(1+C32)^(1/12)-1</f>
        <v>4.8675505653430484E-3</v>
      </c>
      <c r="D33" s="7"/>
      <c r="E33" s="7"/>
      <c r="F33" s="7"/>
      <c r="G33" s="7"/>
      <c r="H33" s="7"/>
      <c r="I33" s="7"/>
    </row>
    <row r="34" spans="1:9" ht="21" x14ac:dyDescent="0.4">
      <c r="B34" s="5" t="s">
        <v>45</v>
      </c>
      <c r="C34" s="9">
        <v>100</v>
      </c>
    </row>
    <row r="35" spans="1:9" ht="21" x14ac:dyDescent="0.4">
      <c r="B35" s="5" t="s">
        <v>59</v>
      </c>
      <c r="C35" s="9">
        <v>200</v>
      </c>
    </row>
    <row r="36" spans="1:9" ht="21" x14ac:dyDescent="0.4">
      <c r="B36" s="5" t="s">
        <v>5</v>
      </c>
      <c r="C36" s="5">
        <v>30</v>
      </c>
    </row>
    <row r="37" spans="1:9" ht="21" x14ac:dyDescent="0.4">
      <c r="B37" s="5" t="s">
        <v>52</v>
      </c>
      <c r="C37" s="9">
        <f>C34*((1+C33)^C36-1)/C33*(1+C33)^C36+C35*((1+C33)^C36-1)/C33</f>
        <v>10170.260659766078</v>
      </c>
    </row>
  </sheetData>
  <mergeCells count="2">
    <mergeCell ref="B25:I25"/>
    <mergeCell ref="B29:E29"/>
  </mergeCells>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29697" r:id="rId4">
          <objectPr defaultSize="0" autoPict="0" r:id="rId5">
            <anchor moveWithCells="1">
              <from>
                <xdr:col>1</xdr:col>
                <xdr:colOff>297180</xdr:colOff>
                <xdr:row>1</xdr:row>
                <xdr:rowOff>30480</xdr:rowOff>
              </from>
              <to>
                <xdr:col>15</xdr:col>
                <xdr:colOff>457200</xdr:colOff>
                <xdr:row>8</xdr:row>
                <xdr:rowOff>83820</xdr:rowOff>
              </to>
            </anchor>
          </objectPr>
        </oleObject>
      </mc:Choice>
      <mc:Fallback>
        <oleObject progId="Word.Document.8" shapeId="29697"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M24"/>
  <sheetViews>
    <sheetView showGridLines="0" zoomScaleNormal="150" workbookViewId="0">
      <selection activeCell="B17" sqref="B17:C19"/>
    </sheetView>
  </sheetViews>
  <sheetFormatPr defaultRowHeight="14.4" x14ac:dyDescent="0.3"/>
  <cols>
    <col min="1" max="1" width="8.33203125" customWidth="1"/>
    <col min="2" max="2" width="28.33203125" bestFit="1" customWidth="1"/>
    <col min="3" max="3" width="16.109375" bestFit="1" customWidth="1"/>
    <col min="4" max="4" width="19.33203125" customWidth="1"/>
    <col min="5" max="5" width="18" bestFit="1" customWidth="1"/>
    <col min="6" max="6" width="31" bestFit="1" customWidth="1"/>
    <col min="7" max="7" width="13.5546875" bestFit="1" customWidth="1"/>
    <col min="8" max="8" width="14.88671875" bestFit="1" customWidth="1"/>
  </cols>
  <sheetData>
    <row r="10" spans="1:13" ht="21" x14ac:dyDescent="0.4">
      <c r="A10" s="7"/>
      <c r="B10" s="25" t="s">
        <v>12</v>
      </c>
      <c r="C10" s="26"/>
      <c r="D10" s="26"/>
      <c r="E10" s="7"/>
      <c r="F10" s="7"/>
      <c r="G10" s="7"/>
      <c r="H10" s="7"/>
      <c r="I10" s="7"/>
      <c r="J10" s="7"/>
      <c r="K10" s="7"/>
      <c r="L10" s="7"/>
      <c r="M10" s="7"/>
    </row>
    <row r="11" spans="1:13" ht="21" x14ac:dyDescent="0.4">
      <c r="A11" s="7"/>
      <c r="B11" s="27" t="s">
        <v>65</v>
      </c>
      <c r="C11" s="19">
        <v>20000</v>
      </c>
      <c r="D11" s="19"/>
      <c r="E11" s="7"/>
      <c r="F11" s="7"/>
      <c r="G11" s="7"/>
      <c r="H11" s="7"/>
      <c r="I11" s="7"/>
      <c r="J11" s="7"/>
      <c r="K11" s="7"/>
      <c r="L11" s="7"/>
      <c r="M11" s="7"/>
    </row>
    <row r="12" spans="1:13" ht="21" x14ac:dyDescent="0.4">
      <c r="A12" s="7"/>
      <c r="B12" s="27" t="s">
        <v>0</v>
      </c>
      <c r="C12" s="19">
        <v>8</v>
      </c>
      <c r="D12" s="19" t="s">
        <v>1</v>
      </c>
      <c r="E12" s="7"/>
      <c r="F12" s="7"/>
      <c r="G12" s="7"/>
      <c r="H12" s="7"/>
      <c r="I12" s="7"/>
      <c r="J12" s="7"/>
      <c r="K12" s="7"/>
      <c r="L12" s="7"/>
      <c r="M12" s="7"/>
    </row>
    <row r="13" spans="1:13" ht="21" x14ac:dyDescent="0.4">
      <c r="A13" s="7"/>
      <c r="B13" s="27" t="s">
        <v>9</v>
      </c>
      <c r="C13" s="19">
        <f>6%</f>
        <v>0.06</v>
      </c>
      <c r="D13" s="19"/>
      <c r="E13" s="7"/>
      <c r="F13" s="7"/>
      <c r="G13" s="7"/>
      <c r="H13" s="7"/>
      <c r="I13" s="7"/>
      <c r="J13" s="7"/>
      <c r="K13" s="7"/>
      <c r="L13" s="7"/>
      <c r="M13" s="7"/>
    </row>
    <row r="14" spans="1:13" ht="21" x14ac:dyDescent="0.4">
      <c r="A14" s="7"/>
      <c r="B14" s="27" t="s">
        <v>75</v>
      </c>
      <c r="C14" s="29">
        <f>5%</f>
        <v>0.05</v>
      </c>
      <c r="D14" s="19"/>
      <c r="E14" s="7"/>
      <c r="F14" s="7"/>
      <c r="G14" s="7"/>
      <c r="H14" s="7"/>
      <c r="I14" s="7"/>
      <c r="J14" s="7"/>
      <c r="K14" s="7"/>
      <c r="L14" s="7"/>
      <c r="M14" s="7"/>
    </row>
    <row r="15" spans="1:13" ht="21" x14ac:dyDescent="0.4">
      <c r="A15" s="7"/>
      <c r="B15" s="27" t="s">
        <v>76</v>
      </c>
      <c r="C15" s="21" t="s">
        <v>77</v>
      </c>
      <c r="D15" s="21"/>
      <c r="E15" s="7"/>
      <c r="F15" s="7"/>
      <c r="G15" s="7"/>
      <c r="H15" s="7"/>
      <c r="I15" s="7"/>
      <c r="J15" s="7"/>
      <c r="K15" s="7"/>
      <c r="L15" s="7"/>
      <c r="M15" s="7"/>
    </row>
    <row r="16" spans="1:13" ht="21" x14ac:dyDescent="0.4">
      <c r="A16" s="7"/>
      <c r="B16" s="7"/>
      <c r="C16" s="7"/>
      <c r="D16" s="7"/>
      <c r="E16" s="7"/>
      <c r="F16" s="7"/>
      <c r="G16" s="7"/>
      <c r="H16" s="7"/>
      <c r="I16" s="7"/>
      <c r="J16" s="7"/>
      <c r="K16" s="7"/>
      <c r="L16" s="7"/>
      <c r="M16" s="7"/>
    </row>
    <row r="17" spans="1:13" ht="21" x14ac:dyDescent="0.4">
      <c r="A17" s="7"/>
      <c r="B17" s="5" t="s">
        <v>78</v>
      </c>
      <c r="C17" s="9">
        <f>C11*C13</f>
        <v>1200</v>
      </c>
      <c r="D17" s="7"/>
      <c r="E17" s="7"/>
      <c r="F17" s="7"/>
      <c r="G17" s="7"/>
      <c r="H17" s="7"/>
      <c r="I17" s="7"/>
      <c r="J17" s="7"/>
      <c r="K17" s="7"/>
      <c r="L17" s="7"/>
      <c r="M17" s="7"/>
    </row>
    <row r="18" spans="1:13" ht="21" x14ac:dyDescent="0.4">
      <c r="A18" s="7"/>
      <c r="B18" s="5" t="s">
        <v>79</v>
      </c>
      <c r="C18" s="9">
        <f>C11*C14/((1+C14)^C12-1)</f>
        <v>2094.436272553623</v>
      </c>
      <c r="D18" s="7"/>
      <c r="E18" s="7"/>
      <c r="F18" s="7"/>
      <c r="G18" s="7"/>
      <c r="H18" s="7"/>
      <c r="I18" s="7"/>
      <c r="J18" s="7"/>
      <c r="K18" s="7"/>
      <c r="L18" s="7"/>
      <c r="M18" s="7"/>
    </row>
    <row r="19" spans="1:13" ht="21" x14ac:dyDescent="0.4">
      <c r="A19" s="7"/>
      <c r="B19" s="5" t="s">
        <v>80</v>
      </c>
      <c r="C19" s="9">
        <f>C17+C18</f>
        <v>3294.436272553623</v>
      </c>
      <c r="D19" s="7"/>
      <c r="E19" s="7"/>
      <c r="F19" s="7"/>
      <c r="G19" s="7"/>
      <c r="H19" s="7"/>
      <c r="I19" s="7"/>
      <c r="J19" s="7"/>
      <c r="K19" s="7"/>
      <c r="L19" s="7"/>
      <c r="M19" s="7"/>
    </row>
    <row r="20" spans="1:13" ht="21" x14ac:dyDescent="0.4">
      <c r="A20" s="7"/>
      <c r="B20" s="7"/>
      <c r="C20" s="7"/>
      <c r="D20" s="7"/>
      <c r="E20" s="7"/>
      <c r="F20" s="7"/>
      <c r="G20" s="7"/>
      <c r="H20" s="7"/>
      <c r="I20" s="7"/>
      <c r="J20" s="7"/>
      <c r="K20" s="7"/>
      <c r="L20" s="7"/>
      <c r="M20" s="7"/>
    </row>
    <row r="21" spans="1:13" ht="21" x14ac:dyDescent="0.4">
      <c r="A21" s="7"/>
      <c r="B21" s="7"/>
      <c r="C21" s="7"/>
      <c r="D21" s="7"/>
      <c r="E21" s="7"/>
      <c r="F21" s="7"/>
      <c r="G21" s="7"/>
      <c r="H21" s="7"/>
      <c r="I21" s="7"/>
      <c r="J21" s="7"/>
      <c r="K21" s="7"/>
      <c r="L21" s="7"/>
      <c r="M21" s="7"/>
    </row>
    <row r="22" spans="1:13" ht="21" x14ac:dyDescent="0.4">
      <c r="A22" s="7"/>
      <c r="B22" s="7"/>
      <c r="C22" s="7"/>
      <c r="D22" s="7"/>
      <c r="E22" s="7"/>
      <c r="F22" s="7"/>
      <c r="G22" s="7"/>
      <c r="H22" s="7"/>
      <c r="I22" s="7"/>
      <c r="J22" s="7"/>
      <c r="K22" s="7"/>
      <c r="L22" s="7"/>
      <c r="M22" s="7"/>
    </row>
    <row r="23" spans="1:13" ht="21" x14ac:dyDescent="0.4">
      <c r="A23" s="7"/>
      <c r="B23" s="7"/>
      <c r="C23" s="7"/>
      <c r="D23" s="7"/>
      <c r="E23" s="7"/>
      <c r="F23" s="7"/>
      <c r="G23" s="7"/>
      <c r="H23" s="7"/>
      <c r="I23" s="7"/>
      <c r="J23" s="7"/>
      <c r="K23" s="7"/>
      <c r="L23" s="7"/>
      <c r="M23" s="7"/>
    </row>
    <row r="24" spans="1:13" ht="21" x14ac:dyDescent="0.4">
      <c r="A24" s="7"/>
      <c r="B24" s="7"/>
      <c r="C24" s="7"/>
      <c r="D24" s="7"/>
      <c r="E24" s="7"/>
      <c r="F24" s="7"/>
      <c r="G24" s="7"/>
      <c r="H24" s="7"/>
      <c r="I24" s="7"/>
      <c r="J24" s="7"/>
      <c r="K24" s="7"/>
      <c r="L24" s="7"/>
      <c r="M24" s="7"/>
    </row>
  </sheetData>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30721" r:id="rId4">
          <objectPr defaultSize="0" autoPict="0" r:id="rId5">
            <anchor moveWithCells="1">
              <from>
                <xdr:col>0</xdr:col>
                <xdr:colOff>213360</xdr:colOff>
                <xdr:row>1</xdr:row>
                <xdr:rowOff>60960</xdr:rowOff>
              </from>
              <to>
                <xdr:col>7</xdr:col>
                <xdr:colOff>99060</xdr:colOff>
                <xdr:row>8</xdr:row>
                <xdr:rowOff>7620</xdr:rowOff>
              </to>
            </anchor>
          </objectPr>
        </oleObject>
      </mc:Choice>
      <mc:Fallback>
        <oleObject progId="Word.Document.8" shapeId="30721" r:id="rId4"/>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
  <sheetViews>
    <sheetView workbookViewId="0">
      <selection activeCell="C21" sqref="C21"/>
    </sheetView>
  </sheetViews>
  <sheetFormatPr defaultRowHeight="18" x14ac:dyDescent="0.35"/>
  <cols>
    <col min="1" max="2" width="8.88671875" style="37"/>
    <col min="3" max="3" width="10" style="37" bestFit="1" customWidth="1"/>
    <col min="4" max="4" width="10.44140625" style="37" bestFit="1" customWidth="1"/>
    <col min="5" max="16384" width="8.88671875" style="37"/>
  </cols>
  <sheetData>
    <row r="2" spans="2:15" x14ac:dyDescent="0.35">
      <c r="B2" s="67" t="s">
        <v>86</v>
      </c>
      <c r="C2" s="67"/>
      <c r="D2" s="67"/>
      <c r="E2" s="67"/>
      <c r="F2" s="67"/>
      <c r="G2" s="67"/>
      <c r="H2" s="67"/>
      <c r="I2" s="67"/>
      <c r="J2" s="67"/>
      <c r="K2" s="67"/>
      <c r="L2" s="67"/>
      <c r="M2" s="67"/>
      <c r="N2" s="67"/>
      <c r="O2" s="67"/>
    </row>
    <row r="3" spans="2:15" x14ac:dyDescent="0.35">
      <c r="B3" s="67"/>
      <c r="C3" s="67"/>
      <c r="D3" s="67"/>
      <c r="E3" s="67"/>
      <c r="F3" s="67"/>
      <c r="G3" s="67"/>
      <c r="H3" s="67"/>
      <c r="I3" s="67"/>
      <c r="J3" s="67"/>
      <c r="K3" s="67"/>
      <c r="L3" s="67"/>
      <c r="M3" s="67"/>
      <c r="N3" s="67"/>
      <c r="O3" s="67"/>
    </row>
    <row r="4" spans="2:15" x14ac:dyDescent="0.35">
      <c r="B4" s="67"/>
      <c r="C4" s="67"/>
      <c r="D4" s="67"/>
      <c r="E4" s="67"/>
      <c r="F4" s="67"/>
      <c r="G4" s="67"/>
      <c r="H4" s="67"/>
      <c r="I4" s="67"/>
      <c r="J4" s="67"/>
      <c r="K4" s="67"/>
      <c r="L4" s="67"/>
      <c r="M4" s="67"/>
      <c r="N4" s="67"/>
      <c r="O4" s="67"/>
    </row>
    <row r="5" spans="2:15" x14ac:dyDescent="0.35">
      <c r="B5" s="67"/>
      <c r="C5" s="67"/>
      <c r="D5" s="67"/>
      <c r="E5" s="67"/>
      <c r="F5" s="67"/>
      <c r="G5" s="67"/>
      <c r="H5" s="67"/>
      <c r="I5" s="67"/>
      <c r="J5" s="67"/>
      <c r="K5" s="67"/>
      <c r="L5" s="67"/>
      <c r="M5" s="67"/>
      <c r="N5" s="67"/>
      <c r="O5" s="67"/>
    </row>
    <row r="6" spans="2:15" x14ac:dyDescent="0.35">
      <c r="B6" s="67"/>
      <c r="C6" s="67"/>
      <c r="D6" s="67"/>
      <c r="E6" s="67"/>
      <c r="F6" s="67"/>
      <c r="G6" s="67"/>
      <c r="H6" s="67"/>
      <c r="I6" s="67"/>
      <c r="J6" s="67"/>
      <c r="K6" s="67"/>
      <c r="L6" s="67"/>
      <c r="M6" s="67"/>
      <c r="N6" s="67"/>
      <c r="O6" s="67"/>
    </row>
    <row r="7" spans="2:15" x14ac:dyDescent="0.35">
      <c r="B7" s="67"/>
      <c r="C7" s="67"/>
      <c r="D7" s="67"/>
      <c r="E7" s="67"/>
      <c r="F7" s="67"/>
      <c r="G7" s="67"/>
      <c r="H7" s="67"/>
      <c r="I7" s="67"/>
      <c r="J7" s="67"/>
      <c r="K7" s="67"/>
      <c r="L7" s="67"/>
      <c r="M7" s="67"/>
      <c r="N7" s="67"/>
      <c r="O7" s="67"/>
    </row>
    <row r="8" spans="2:15" x14ac:dyDescent="0.35">
      <c r="B8" s="67"/>
      <c r="C8" s="67"/>
      <c r="D8" s="67"/>
      <c r="E8" s="67"/>
      <c r="F8" s="67"/>
      <c r="G8" s="67"/>
      <c r="H8" s="67"/>
      <c r="I8" s="67"/>
      <c r="J8" s="67"/>
      <c r="K8" s="67"/>
      <c r="L8" s="67"/>
      <c r="M8" s="67"/>
      <c r="N8" s="67"/>
      <c r="O8" s="67"/>
    </row>
    <row r="9" spans="2:15" x14ac:dyDescent="0.35">
      <c r="B9" s="67"/>
      <c r="C9" s="67"/>
      <c r="D9" s="67"/>
      <c r="E9" s="67"/>
      <c r="F9" s="67"/>
      <c r="G9" s="67"/>
      <c r="H9" s="67"/>
      <c r="I9" s="67"/>
      <c r="J9" s="67"/>
      <c r="K9" s="67"/>
      <c r="L9" s="67"/>
      <c r="M9" s="67"/>
      <c r="N9" s="67"/>
      <c r="O9" s="67"/>
    </row>
    <row r="10" spans="2:15" x14ac:dyDescent="0.35">
      <c r="B10" s="67"/>
      <c r="C10" s="67"/>
      <c r="D10" s="67"/>
      <c r="E10" s="67"/>
      <c r="F10" s="67"/>
      <c r="G10" s="67"/>
      <c r="H10" s="67"/>
      <c r="I10" s="67"/>
      <c r="J10" s="67"/>
      <c r="K10" s="67"/>
      <c r="L10" s="67"/>
      <c r="M10" s="67"/>
      <c r="N10" s="67"/>
      <c r="O10" s="67"/>
    </row>
    <row r="13" spans="2:15" x14ac:dyDescent="0.35">
      <c r="C13" s="38" t="s">
        <v>84</v>
      </c>
      <c r="D13" s="38">
        <v>10</v>
      </c>
    </row>
    <row r="14" spans="2:15" x14ac:dyDescent="0.35">
      <c r="C14" s="38" t="s">
        <v>85</v>
      </c>
      <c r="D14" s="38">
        <v>14</v>
      </c>
    </row>
    <row r="15" spans="2:15" x14ac:dyDescent="0.35">
      <c r="C15" s="38" t="s">
        <v>45</v>
      </c>
      <c r="D15" s="51">
        <v>50</v>
      </c>
    </row>
    <row r="16" spans="2:15" x14ac:dyDescent="0.35">
      <c r="C16" s="38" t="s">
        <v>59</v>
      </c>
      <c r="D16" s="51">
        <v>75</v>
      </c>
    </row>
    <row r="17" spans="3:4" x14ac:dyDescent="0.35">
      <c r="C17" s="38" t="s">
        <v>63</v>
      </c>
      <c r="D17" s="52">
        <v>0.01</v>
      </c>
    </row>
  </sheetData>
  <mergeCells count="1">
    <mergeCell ref="B2:O10"/>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workbookViewId="0">
      <selection activeCell="B2" sqref="B2:O13"/>
    </sheetView>
  </sheetViews>
  <sheetFormatPr defaultRowHeight="18" x14ac:dyDescent="0.35"/>
  <cols>
    <col min="1" max="16384" width="8.88671875" style="37"/>
  </cols>
  <sheetData>
    <row r="2" spans="2:15" x14ac:dyDescent="0.35">
      <c r="B2" s="68" t="s">
        <v>81</v>
      </c>
      <c r="C2" s="68"/>
      <c r="D2" s="68"/>
      <c r="E2" s="68"/>
      <c r="F2" s="68"/>
      <c r="G2" s="68"/>
      <c r="H2" s="68"/>
      <c r="I2" s="68"/>
      <c r="J2" s="68"/>
      <c r="K2" s="68"/>
      <c r="L2" s="68"/>
      <c r="M2" s="68"/>
      <c r="N2" s="68"/>
      <c r="O2" s="68"/>
    </row>
    <row r="3" spans="2:15" x14ac:dyDescent="0.35">
      <c r="B3" s="68"/>
      <c r="C3" s="68"/>
      <c r="D3" s="68"/>
      <c r="E3" s="68"/>
      <c r="F3" s="68"/>
      <c r="G3" s="68"/>
      <c r="H3" s="68"/>
      <c r="I3" s="68"/>
      <c r="J3" s="68"/>
      <c r="K3" s="68"/>
      <c r="L3" s="68"/>
      <c r="M3" s="68"/>
      <c r="N3" s="68"/>
      <c r="O3" s="68"/>
    </row>
    <row r="4" spans="2:15" x14ac:dyDescent="0.35">
      <c r="B4" s="68"/>
      <c r="C4" s="68"/>
      <c r="D4" s="68"/>
      <c r="E4" s="68"/>
      <c r="F4" s="68"/>
      <c r="G4" s="68"/>
      <c r="H4" s="68"/>
      <c r="I4" s="68"/>
      <c r="J4" s="68"/>
      <c r="K4" s="68"/>
      <c r="L4" s="68"/>
      <c r="M4" s="68"/>
      <c r="N4" s="68"/>
      <c r="O4" s="68"/>
    </row>
    <row r="5" spans="2:15" x14ac:dyDescent="0.35">
      <c r="B5" s="68"/>
      <c r="C5" s="68"/>
      <c r="D5" s="68"/>
      <c r="E5" s="68"/>
      <c r="F5" s="68"/>
      <c r="G5" s="68"/>
      <c r="H5" s="68"/>
      <c r="I5" s="68"/>
      <c r="J5" s="68"/>
      <c r="K5" s="68"/>
      <c r="L5" s="68"/>
      <c r="M5" s="68"/>
      <c r="N5" s="68"/>
      <c r="O5" s="68"/>
    </row>
    <row r="6" spans="2:15" x14ac:dyDescent="0.35">
      <c r="B6" s="68"/>
      <c r="C6" s="68"/>
      <c r="D6" s="68"/>
      <c r="E6" s="68"/>
      <c r="F6" s="68"/>
      <c r="G6" s="68"/>
      <c r="H6" s="68"/>
      <c r="I6" s="68"/>
      <c r="J6" s="68"/>
      <c r="K6" s="68"/>
      <c r="L6" s="68"/>
      <c r="M6" s="68"/>
      <c r="N6" s="68"/>
      <c r="O6" s="68"/>
    </row>
    <row r="7" spans="2:15" x14ac:dyDescent="0.35">
      <c r="B7" s="68"/>
      <c r="C7" s="68"/>
      <c r="D7" s="68"/>
      <c r="E7" s="68"/>
      <c r="F7" s="68"/>
      <c r="G7" s="68"/>
      <c r="H7" s="68"/>
      <c r="I7" s="68"/>
      <c r="J7" s="68"/>
      <c r="K7" s="68"/>
      <c r="L7" s="68"/>
      <c r="M7" s="68"/>
      <c r="N7" s="68"/>
      <c r="O7" s="68"/>
    </row>
    <row r="8" spans="2:15" x14ac:dyDescent="0.35">
      <c r="B8" s="68"/>
      <c r="C8" s="68"/>
      <c r="D8" s="68"/>
      <c r="E8" s="68"/>
      <c r="F8" s="68"/>
      <c r="G8" s="68"/>
      <c r="H8" s="68"/>
      <c r="I8" s="68"/>
      <c r="J8" s="68"/>
      <c r="K8" s="68"/>
      <c r="L8" s="68"/>
      <c r="M8" s="68"/>
      <c r="N8" s="68"/>
      <c r="O8" s="68"/>
    </row>
    <row r="9" spans="2:15" x14ac:dyDescent="0.35">
      <c r="B9" s="68"/>
      <c r="C9" s="68"/>
      <c r="D9" s="68"/>
      <c r="E9" s="68"/>
      <c r="F9" s="68"/>
      <c r="G9" s="68"/>
      <c r="H9" s="68"/>
      <c r="I9" s="68"/>
      <c r="J9" s="68"/>
      <c r="K9" s="68"/>
      <c r="L9" s="68"/>
      <c r="M9" s="68"/>
      <c r="N9" s="68"/>
      <c r="O9" s="68"/>
    </row>
    <row r="10" spans="2:15" x14ac:dyDescent="0.35">
      <c r="B10" s="68"/>
      <c r="C10" s="68"/>
      <c r="D10" s="68"/>
      <c r="E10" s="68"/>
      <c r="F10" s="68"/>
      <c r="G10" s="68"/>
      <c r="H10" s="68"/>
      <c r="I10" s="68"/>
      <c r="J10" s="68"/>
      <c r="K10" s="68"/>
      <c r="L10" s="68"/>
      <c r="M10" s="68"/>
      <c r="N10" s="68"/>
      <c r="O10" s="68"/>
    </row>
    <row r="11" spans="2:15" x14ac:dyDescent="0.35">
      <c r="B11" s="68"/>
      <c r="C11" s="68"/>
      <c r="D11" s="68"/>
      <c r="E11" s="68"/>
      <c r="F11" s="68"/>
      <c r="G11" s="68"/>
      <c r="H11" s="68"/>
      <c r="I11" s="68"/>
      <c r="J11" s="68"/>
      <c r="K11" s="68"/>
      <c r="L11" s="68"/>
      <c r="M11" s="68"/>
      <c r="N11" s="68"/>
      <c r="O11" s="68"/>
    </row>
    <row r="12" spans="2:15" x14ac:dyDescent="0.35">
      <c r="B12" s="68"/>
      <c r="C12" s="68"/>
      <c r="D12" s="68"/>
      <c r="E12" s="68"/>
      <c r="F12" s="68"/>
      <c r="G12" s="68"/>
      <c r="H12" s="68"/>
      <c r="I12" s="68"/>
      <c r="J12" s="68"/>
      <c r="K12" s="68"/>
      <c r="L12" s="68"/>
      <c r="M12" s="68"/>
      <c r="N12" s="68"/>
      <c r="O12" s="68"/>
    </row>
    <row r="13" spans="2:15" x14ac:dyDescent="0.35">
      <c r="B13" s="68"/>
      <c r="C13" s="68"/>
      <c r="D13" s="68"/>
      <c r="E13" s="68"/>
      <c r="F13" s="68"/>
      <c r="G13" s="68"/>
      <c r="H13" s="68"/>
      <c r="I13" s="68"/>
      <c r="J13" s="68"/>
      <c r="K13" s="68"/>
      <c r="L13" s="68"/>
      <c r="M13" s="68"/>
      <c r="N13" s="68"/>
      <c r="O13" s="68"/>
    </row>
  </sheetData>
  <mergeCells count="1">
    <mergeCell ref="B2:O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workbookViewId="0">
      <selection activeCell="I34" sqref="I34"/>
    </sheetView>
  </sheetViews>
  <sheetFormatPr defaultRowHeight="18" x14ac:dyDescent="0.35"/>
  <cols>
    <col min="1" max="16384" width="8.88671875" style="37"/>
  </cols>
  <sheetData>
    <row r="1" spans="2:15" x14ac:dyDescent="0.35">
      <c r="B1" s="38"/>
      <c r="C1" s="38"/>
      <c r="D1" s="38"/>
      <c r="E1" s="38"/>
      <c r="F1" s="38"/>
      <c r="G1" s="38"/>
      <c r="H1" s="38"/>
      <c r="I1" s="38"/>
      <c r="J1" s="38"/>
      <c r="K1" s="38"/>
      <c r="L1" s="38"/>
      <c r="M1" s="38"/>
      <c r="N1" s="38"/>
      <c r="O1" s="38"/>
    </row>
    <row r="2" spans="2:15" x14ac:dyDescent="0.35">
      <c r="B2" s="68" t="s">
        <v>82</v>
      </c>
      <c r="C2" s="68"/>
      <c r="D2" s="68"/>
      <c r="E2" s="68"/>
      <c r="F2" s="68"/>
      <c r="G2" s="68"/>
      <c r="H2" s="68"/>
      <c r="I2" s="68"/>
      <c r="J2" s="68"/>
      <c r="K2" s="68"/>
      <c r="L2" s="68"/>
      <c r="M2" s="68"/>
      <c r="N2" s="68"/>
      <c r="O2" s="68"/>
    </row>
    <row r="3" spans="2:15" x14ac:dyDescent="0.35">
      <c r="B3" s="68"/>
      <c r="C3" s="68"/>
      <c r="D3" s="68"/>
      <c r="E3" s="68"/>
      <c r="F3" s="68"/>
      <c r="G3" s="68"/>
      <c r="H3" s="68"/>
      <c r="I3" s="68"/>
      <c r="J3" s="68"/>
      <c r="K3" s="68"/>
      <c r="L3" s="68"/>
      <c r="M3" s="68"/>
      <c r="N3" s="68"/>
      <c r="O3" s="68"/>
    </row>
    <row r="4" spans="2:15" x14ac:dyDescent="0.35">
      <c r="B4" s="68"/>
      <c r="C4" s="68"/>
      <c r="D4" s="68"/>
      <c r="E4" s="68"/>
      <c r="F4" s="68"/>
      <c r="G4" s="68"/>
      <c r="H4" s="68"/>
      <c r="I4" s="68"/>
      <c r="J4" s="68"/>
      <c r="K4" s="68"/>
      <c r="L4" s="68"/>
      <c r="M4" s="68"/>
      <c r="N4" s="68"/>
      <c r="O4" s="68"/>
    </row>
    <row r="5" spans="2:15" x14ac:dyDescent="0.35">
      <c r="B5" s="68"/>
      <c r="C5" s="68"/>
      <c r="D5" s="68"/>
      <c r="E5" s="68"/>
      <c r="F5" s="68"/>
      <c r="G5" s="68"/>
      <c r="H5" s="68"/>
      <c r="I5" s="68"/>
      <c r="J5" s="68"/>
      <c r="K5" s="68"/>
      <c r="L5" s="68"/>
      <c r="M5" s="68"/>
      <c r="N5" s="68"/>
      <c r="O5" s="68"/>
    </row>
    <row r="6" spans="2:15" x14ac:dyDescent="0.35">
      <c r="B6" s="68"/>
      <c r="C6" s="68"/>
      <c r="D6" s="68"/>
      <c r="E6" s="68"/>
      <c r="F6" s="68"/>
      <c r="G6" s="68"/>
      <c r="H6" s="68"/>
      <c r="I6" s="68"/>
      <c r="J6" s="68"/>
      <c r="K6" s="68"/>
      <c r="L6" s="68"/>
      <c r="M6" s="68"/>
      <c r="N6" s="68"/>
      <c r="O6" s="68"/>
    </row>
    <row r="7" spans="2:15" x14ac:dyDescent="0.35">
      <c r="B7" s="68"/>
      <c r="C7" s="68"/>
      <c r="D7" s="68"/>
      <c r="E7" s="68"/>
      <c r="F7" s="68"/>
      <c r="G7" s="68"/>
      <c r="H7" s="68"/>
      <c r="I7" s="68"/>
      <c r="J7" s="68"/>
      <c r="K7" s="68"/>
      <c r="L7" s="68"/>
      <c r="M7" s="68"/>
      <c r="N7" s="68"/>
      <c r="O7" s="68"/>
    </row>
    <row r="8" spans="2:15" x14ac:dyDescent="0.35">
      <c r="B8" s="68"/>
      <c r="C8" s="68"/>
      <c r="D8" s="68"/>
      <c r="E8" s="68"/>
      <c r="F8" s="68"/>
      <c r="G8" s="68"/>
      <c r="H8" s="68"/>
      <c r="I8" s="68"/>
      <c r="J8" s="68"/>
      <c r="K8" s="68"/>
      <c r="L8" s="68"/>
      <c r="M8" s="68"/>
      <c r="N8" s="68"/>
      <c r="O8" s="68"/>
    </row>
    <row r="9" spans="2:15" x14ac:dyDescent="0.35">
      <c r="B9" s="68"/>
      <c r="C9" s="68"/>
      <c r="D9" s="68"/>
      <c r="E9" s="68"/>
      <c r="F9" s="68"/>
      <c r="G9" s="68"/>
      <c r="H9" s="68"/>
      <c r="I9" s="68"/>
      <c r="J9" s="68"/>
      <c r="K9" s="68"/>
      <c r="L9" s="68"/>
      <c r="M9" s="68"/>
      <c r="N9" s="68"/>
      <c r="O9" s="68"/>
    </row>
    <row r="10" spans="2:15" x14ac:dyDescent="0.35">
      <c r="B10" s="68"/>
      <c r="C10" s="68"/>
      <c r="D10" s="68"/>
      <c r="E10" s="68"/>
      <c r="F10" s="68"/>
      <c r="G10" s="68"/>
      <c r="H10" s="68"/>
      <c r="I10" s="68"/>
      <c r="J10" s="68"/>
      <c r="K10" s="68"/>
      <c r="L10" s="68"/>
      <c r="M10" s="68"/>
      <c r="N10" s="68"/>
      <c r="O10" s="68"/>
    </row>
    <row r="11" spans="2:15" x14ac:dyDescent="0.35">
      <c r="B11" s="68"/>
      <c r="C11" s="68"/>
      <c r="D11" s="68"/>
      <c r="E11" s="68"/>
      <c r="F11" s="68"/>
      <c r="G11" s="68"/>
      <c r="H11" s="68"/>
      <c r="I11" s="68"/>
      <c r="J11" s="68"/>
      <c r="K11" s="68"/>
      <c r="L11" s="68"/>
      <c r="M11" s="68"/>
      <c r="N11" s="68"/>
      <c r="O11" s="68"/>
    </row>
    <row r="12" spans="2:15" x14ac:dyDescent="0.35">
      <c r="B12" s="68"/>
      <c r="C12" s="68"/>
      <c r="D12" s="68"/>
      <c r="E12" s="68"/>
      <c r="F12" s="68"/>
      <c r="G12" s="68"/>
      <c r="H12" s="68"/>
      <c r="I12" s="68"/>
      <c r="J12" s="68"/>
      <c r="K12" s="68"/>
      <c r="L12" s="68"/>
      <c r="M12" s="68"/>
      <c r="N12" s="68"/>
      <c r="O12" s="68"/>
    </row>
    <row r="13" spans="2:15" x14ac:dyDescent="0.35">
      <c r="B13" s="68"/>
      <c r="C13" s="68"/>
      <c r="D13" s="68"/>
      <c r="E13" s="68"/>
      <c r="F13" s="68"/>
      <c r="G13" s="68"/>
      <c r="H13" s="68"/>
      <c r="I13" s="68"/>
      <c r="J13" s="68"/>
      <c r="K13" s="68"/>
      <c r="L13" s="68"/>
      <c r="M13" s="68"/>
      <c r="N13" s="68"/>
      <c r="O13" s="68"/>
    </row>
  </sheetData>
  <mergeCells count="1">
    <mergeCell ref="B2:O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workbookViewId="0">
      <selection activeCell="B2" sqref="B2:O13"/>
    </sheetView>
  </sheetViews>
  <sheetFormatPr defaultRowHeight="18" x14ac:dyDescent="0.35"/>
  <cols>
    <col min="1" max="16384" width="8.88671875" style="37"/>
  </cols>
  <sheetData>
    <row r="2" spans="2:15" x14ac:dyDescent="0.35">
      <c r="B2" s="68" t="s">
        <v>83</v>
      </c>
      <c r="C2" s="68"/>
      <c r="D2" s="68"/>
      <c r="E2" s="68"/>
      <c r="F2" s="68"/>
      <c r="G2" s="68"/>
      <c r="H2" s="68"/>
      <c r="I2" s="68"/>
      <c r="J2" s="68"/>
      <c r="K2" s="68"/>
      <c r="L2" s="68"/>
      <c r="M2" s="68"/>
      <c r="N2" s="68"/>
      <c r="O2" s="68"/>
    </row>
    <row r="3" spans="2:15" x14ac:dyDescent="0.35">
      <c r="B3" s="68"/>
      <c r="C3" s="68"/>
      <c r="D3" s="68"/>
      <c r="E3" s="68"/>
      <c r="F3" s="68"/>
      <c r="G3" s="68"/>
      <c r="H3" s="68"/>
      <c r="I3" s="68"/>
      <c r="J3" s="68"/>
      <c r="K3" s="68"/>
      <c r="L3" s="68"/>
      <c r="M3" s="68"/>
      <c r="N3" s="68"/>
      <c r="O3" s="68"/>
    </row>
    <row r="4" spans="2:15" x14ac:dyDescent="0.35">
      <c r="B4" s="68"/>
      <c r="C4" s="68"/>
      <c r="D4" s="68"/>
      <c r="E4" s="68"/>
      <c r="F4" s="68"/>
      <c r="G4" s="68"/>
      <c r="H4" s="68"/>
      <c r="I4" s="68"/>
      <c r="J4" s="68"/>
      <c r="K4" s="68"/>
      <c r="L4" s="68"/>
      <c r="M4" s="68"/>
      <c r="N4" s="68"/>
      <c r="O4" s="68"/>
    </row>
    <row r="5" spans="2:15" x14ac:dyDescent="0.35">
      <c r="B5" s="68"/>
      <c r="C5" s="68"/>
      <c r="D5" s="68"/>
      <c r="E5" s="68"/>
      <c r="F5" s="68"/>
      <c r="G5" s="68"/>
      <c r="H5" s="68"/>
      <c r="I5" s="68"/>
      <c r="J5" s="68"/>
      <c r="K5" s="68"/>
      <c r="L5" s="68"/>
      <c r="M5" s="68"/>
      <c r="N5" s="68"/>
      <c r="O5" s="68"/>
    </row>
    <row r="6" spans="2:15" x14ac:dyDescent="0.35">
      <c r="B6" s="68"/>
      <c r="C6" s="68"/>
      <c r="D6" s="68"/>
      <c r="E6" s="68"/>
      <c r="F6" s="68"/>
      <c r="G6" s="68"/>
      <c r="H6" s="68"/>
      <c r="I6" s="68"/>
      <c r="J6" s="68"/>
      <c r="K6" s="68"/>
      <c r="L6" s="68"/>
      <c r="M6" s="68"/>
      <c r="N6" s="68"/>
      <c r="O6" s="68"/>
    </row>
    <row r="7" spans="2:15" x14ac:dyDescent="0.35">
      <c r="B7" s="68"/>
      <c r="C7" s="68"/>
      <c r="D7" s="68"/>
      <c r="E7" s="68"/>
      <c r="F7" s="68"/>
      <c r="G7" s="68"/>
      <c r="H7" s="68"/>
      <c r="I7" s="68"/>
      <c r="J7" s="68"/>
      <c r="K7" s="68"/>
      <c r="L7" s="68"/>
      <c r="M7" s="68"/>
      <c r="N7" s="68"/>
      <c r="O7" s="68"/>
    </row>
    <row r="8" spans="2:15" x14ac:dyDescent="0.35">
      <c r="B8" s="68"/>
      <c r="C8" s="68"/>
      <c r="D8" s="68"/>
      <c r="E8" s="68"/>
      <c r="F8" s="68"/>
      <c r="G8" s="68"/>
      <c r="H8" s="68"/>
      <c r="I8" s="68"/>
      <c r="J8" s="68"/>
      <c r="K8" s="68"/>
      <c r="L8" s="68"/>
      <c r="M8" s="68"/>
      <c r="N8" s="68"/>
      <c r="O8" s="68"/>
    </row>
    <row r="9" spans="2:15" x14ac:dyDescent="0.35">
      <c r="B9" s="68"/>
      <c r="C9" s="68"/>
      <c r="D9" s="68"/>
      <c r="E9" s="68"/>
      <c r="F9" s="68"/>
      <c r="G9" s="68"/>
      <c r="H9" s="68"/>
      <c r="I9" s="68"/>
      <c r="J9" s="68"/>
      <c r="K9" s="68"/>
      <c r="L9" s="68"/>
      <c r="M9" s="68"/>
      <c r="N9" s="68"/>
      <c r="O9" s="68"/>
    </row>
    <row r="10" spans="2:15" x14ac:dyDescent="0.35">
      <c r="B10" s="68"/>
      <c r="C10" s="68"/>
      <c r="D10" s="68"/>
      <c r="E10" s="68"/>
      <c r="F10" s="68"/>
      <c r="G10" s="68"/>
      <c r="H10" s="68"/>
      <c r="I10" s="68"/>
      <c r="J10" s="68"/>
      <c r="K10" s="68"/>
      <c r="L10" s="68"/>
      <c r="M10" s="68"/>
      <c r="N10" s="68"/>
      <c r="O10" s="68"/>
    </row>
    <row r="11" spans="2:15" x14ac:dyDescent="0.35">
      <c r="B11" s="68"/>
      <c r="C11" s="68"/>
      <c r="D11" s="68"/>
      <c r="E11" s="68"/>
      <c r="F11" s="68"/>
      <c r="G11" s="68"/>
      <c r="H11" s="68"/>
      <c r="I11" s="68"/>
      <c r="J11" s="68"/>
      <c r="K11" s="68"/>
      <c r="L11" s="68"/>
      <c r="M11" s="68"/>
      <c r="N11" s="68"/>
      <c r="O11" s="68"/>
    </row>
    <row r="12" spans="2:15" x14ac:dyDescent="0.35">
      <c r="B12" s="68"/>
      <c r="C12" s="68"/>
      <c r="D12" s="68"/>
      <c r="E12" s="68"/>
      <c r="F12" s="68"/>
      <c r="G12" s="68"/>
      <c r="H12" s="68"/>
      <c r="I12" s="68"/>
      <c r="J12" s="68"/>
      <c r="K12" s="68"/>
      <c r="L12" s="68"/>
      <c r="M12" s="68"/>
      <c r="N12" s="68"/>
      <c r="O12" s="68"/>
    </row>
    <row r="13" spans="2:15" x14ac:dyDescent="0.35">
      <c r="B13" s="68"/>
      <c r="C13" s="68"/>
      <c r="D13" s="68"/>
      <c r="E13" s="68"/>
      <c r="F13" s="68"/>
      <c r="G13" s="68"/>
      <c r="H13" s="68"/>
      <c r="I13" s="68"/>
      <c r="J13" s="68"/>
      <c r="K13" s="68"/>
      <c r="L13" s="68"/>
      <c r="M13" s="68"/>
      <c r="N13" s="68"/>
      <c r="O13" s="68"/>
    </row>
  </sheetData>
  <mergeCells count="1">
    <mergeCell ref="B2:O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E35"/>
  <sheetViews>
    <sheetView showGridLines="0" zoomScaleNormal="190" workbookViewId="0">
      <selection activeCell="C29" sqref="C29"/>
    </sheetView>
  </sheetViews>
  <sheetFormatPr defaultRowHeight="14.4" x14ac:dyDescent="0.3"/>
  <cols>
    <col min="1" max="1" width="2.5546875" customWidth="1"/>
    <col min="2" max="2" width="21.88671875" bestFit="1" customWidth="1"/>
    <col min="3" max="3" width="18.88671875" bestFit="1" customWidth="1"/>
    <col min="4" max="4" width="4.88671875" bestFit="1" customWidth="1"/>
    <col min="8" max="9" width="15" bestFit="1" customWidth="1"/>
  </cols>
  <sheetData>
    <row r="13" spans="1:5" ht="21" x14ac:dyDescent="0.4">
      <c r="A13" s="7"/>
      <c r="B13" s="7"/>
      <c r="C13" s="7"/>
      <c r="D13" s="7"/>
      <c r="E13" s="7"/>
    </row>
    <row r="14" spans="1:5" ht="21" x14ac:dyDescent="0.4">
      <c r="A14" s="7"/>
      <c r="B14" s="25" t="s">
        <v>12</v>
      </c>
      <c r="C14" s="25"/>
      <c r="D14" s="7"/>
      <c r="E14" s="7"/>
    </row>
    <row r="15" spans="1:5" ht="21" x14ac:dyDescent="0.4">
      <c r="A15" s="7"/>
      <c r="B15" s="27" t="s">
        <v>5</v>
      </c>
      <c r="C15" s="18">
        <v>20</v>
      </c>
      <c r="D15" s="7"/>
      <c r="E15" s="7"/>
    </row>
    <row r="16" spans="1:5" ht="21" x14ac:dyDescent="0.4">
      <c r="A16" s="7"/>
      <c r="B16" s="27" t="s">
        <v>6</v>
      </c>
      <c r="C16" s="18">
        <f>110</f>
        <v>110</v>
      </c>
      <c r="D16" s="7"/>
      <c r="E16" s="7"/>
    </row>
    <row r="17" spans="1:5" ht="21" x14ac:dyDescent="0.4">
      <c r="A17" s="7"/>
      <c r="B17" s="27" t="s">
        <v>9</v>
      </c>
      <c r="C17" s="53">
        <f>3.1%</f>
        <v>3.1E-2</v>
      </c>
      <c r="D17" s="7"/>
      <c r="E17" s="7"/>
    </row>
    <row r="18" spans="1:5" ht="21" x14ac:dyDescent="0.4">
      <c r="A18" s="7"/>
      <c r="B18" s="27" t="s">
        <v>19</v>
      </c>
      <c r="C18" s="21" t="s">
        <v>60</v>
      </c>
      <c r="D18" s="7"/>
      <c r="E18" s="7"/>
    </row>
    <row r="19" spans="1:5" ht="21" x14ac:dyDescent="0.4">
      <c r="A19" s="7"/>
      <c r="B19" s="7"/>
      <c r="C19" s="7"/>
      <c r="D19" s="7"/>
      <c r="E19" s="7"/>
    </row>
    <row r="20" spans="1:5" ht="21" x14ac:dyDescent="0.4">
      <c r="A20" s="7"/>
      <c r="B20" s="5" t="s">
        <v>3</v>
      </c>
      <c r="C20" s="6" t="s">
        <v>13</v>
      </c>
      <c r="D20" s="7"/>
      <c r="E20" s="7"/>
    </row>
    <row r="21" spans="1:5" ht="21" x14ac:dyDescent="0.4">
      <c r="A21" s="7"/>
      <c r="B21" s="5" t="s">
        <v>9</v>
      </c>
      <c r="C21" s="54">
        <f>C17</f>
        <v>3.1E-2</v>
      </c>
      <c r="D21" s="7"/>
      <c r="E21" s="7"/>
    </row>
    <row r="22" spans="1:5" ht="21" x14ac:dyDescent="0.4">
      <c r="A22" s="7"/>
      <c r="B22" s="5" t="s">
        <v>2</v>
      </c>
      <c r="C22" s="10">
        <f>$C$16*C21/(1-(1+C21)^(-$C$15))*(1+C21)^-1</f>
        <v>7.237880959572899</v>
      </c>
      <c r="D22" s="7"/>
      <c r="E22" s="7"/>
    </row>
    <row r="23" spans="1:5" ht="21" x14ac:dyDescent="0.4">
      <c r="A23" s="7"/>
      <c r="B23" s="7"/>
      <c r="C23" s="11"/>
      <c r="D23" s="7"/>
      <c r="E23" s="7"/>
    </row>
    <row r="24" spans="1:5" ht="21" x14ac:dyDescent="0.4">
      <c r="A24" s="7"/>
      <c r="B24" s="5" t="s">
        <v>3</v>
      </c>
      <c r="C24" s="6" t="s">
        <v>7</v>
      </c>
      <c r="D24" s="7"/>
      <c r="E24" s="7"/>
    </row>
    <row r="25" spans="1:5" ht="21" x14ac:dyDescent="0.4">
      <c r="A25" s="7"/>
      <c r="B25" s="5" t="s">
        <v>10</v>
      </c>
      <c r="C25" s="55">
        <f>(1+C17)^(1/2)-1</f>
        <v>1.5381701627520838E-2</v>
      </c>
      <c r="D25" s="7"/>
      <c r="E25" s="7"/>
    </row>
    <row r="26" spans="1:5" ht="21" x14ac:dyDescent="0.4">
      <c r="A26" s="7"/>
      <c r="B26" s="5" t="s">
        <v>2</v>
      </c>
      <c r="C26" s="10">
        <f>$C$16*C25/(1-(1+C25)^(-$C$15))*(1+C25)^-1</f>
        <v>6.3337410734785982</v>
      </c>
      <c r="D26" s="7"/>
      <c r="E26" s="7"/>
    </row>
    <row r="27" spans="1:5" ht="21" x14ac:dyDescent="0.4">
      <c r="A27" s="7"/>
      <c r="B27" s="7"/>
      <c r="C27" s="11"/>
      <c r="D27" s="7"/>
      <c r="E27" s="7"/>
    </row>
    <row r="28" spans="1:5" ht="21" x14ac:dyDescent="0.4">
      <c r="A28" s="7"/>
      <c r="B28" s="5" t="s">
        <v>3</v>
      </c>
      <c r="C28" s="6" t="s">
        <v>8</v>
      </c>
      <c r="D28" s="7"/>
      <c r="E28" s="7"/>
    </row>
    <row r="29" spans="1:5" ht="21" x14ac:dyDescent="0.4">
      <c r="A29" s="7"/>
      <c r="B29" s="5" t="s">
        <v>11</v>
      </c>
      <c r="C29" s="55">
        <f>(1+C17)^(1/12)-1</f>
        <v>2.5473393892132545E-3</v>
      </c>
      <c r="D29" s="7"/>
      <c r="E29" s="7"/>
    </row>
    <row r="30" spans="1:5" ht="21" x14ac:dyDescent="0.4">
      <c r="A30" s="7"/>
      <c r="B30" s="5" t="s">
        <v>2</v>
      </c>
      <c r="C30" s="10">
        <f>$C$16*C29/(1-(1+C29)^(-$C$15))*(1+C29)^-1</f>
        <v>5.633942390768131</v>
      </c>
      <c r="D30" s="7"/>
      <c r="E30" s="7"/>
    </row>
    <row r="31" spans="1:5" ht="21" x14ac:dyDescent="0.4">
      <c r="A31" s="7"/>
      <c r="B31" s="7"/>
      <c r="C31" s="7"/>
      <c r="D31" s="7"/>
      <c r="E31" s="7"/>
    </row>
    <row r="32" spans="1:5" ht="21" x14ac:dyDescent="0.4">
      <c r="A32" s="7"/>
      <c r="B32" s="7"/>
      <c r="C32" s="7"/>
      <c r="D32" s="7"/>
      <c r="E32" s="7"/>
    </row>
    <row r="33" spans="1:5" ht="21" x14ac:dyDescent="0.4">
      <c r="A33" s="7"/>
      <c r="B33" s="7"/>
      <c r="C33" s="7"/>
      <c r="D33" s="7"/>
      <c r="E33" s="7"/>
    </row>
    <row r="34" spans="1:5" ht="21" x14ac:dyDescent="0.4">
      <c r="A34" s="7"/>
      <c r="B34" s="7"/>
      <c r="C34" s="7"/>
      <c r="D34" s="7"/>
      <c r="E34" s="7"/>
    </row>
    <row r="35" spans="1:5" ht="21" x14ac:dyDescent="0.4">
      <c r="A35" s="7"/>
      <c r="B35" s="7"/>
      <c r="C35" s="7"/>
      <c r="D35" s="7"/>
      <c r="E35" s="7"/>
    </row>
  </sheetData>
  <phoneticPr fontId="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3074" r:id="rId4">
          <objectPr defaultSize="0" r:id="rId5">
            <anchor moveWithCells="1">
              <from>
                <xdr:col>0</xdr:col>
                <xdr:colOff>68580</xdr:colOff>
                <xdr:row>0</xdr:row>
                <xdr:rowOff>60960</xdr:rowOff>
              </from>
              <to>
                <xdr:col>8</xdr:col>
                <xdr:colOff>998220</xdr:colOff>
                <xdr:row>11</xdr:row>
                <xdr:rowOff>60960</xdr:rowOff>
              </to>
            </anchor>
          </objectPr>
        </oleObject>
      </mc:Choice>
      <mc:Fallback>
        <oleObject progId="Word.Document.8" shapeId="307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1:D21"/>
  <sheetViews>
    <sheetView showGridLines="0" zoomScaleNormal="190" workbookViewId="0">
      <selection activeCell="H20" sqref="H20"/>
    </sheetView>
  </sheetViews>
  <sheetFormatPr defaultRowHeight="14.4" x14ac:dyDescent="0.3"/>
  <cols>
    <col min="1" max="1" width="2.5546875" customWidth="1"/>
    <col min="2" max="2" width="25.88671875" bestFit="1" customWidth="1"/>
    <col min="3" max="3" width="18.88671875" bestFit="1" customWidth="1"/>
    <col min="4" max="4" width="4.88671875" bestFit="1" customWidth="1"/>
    <col min="8" max="9" width="15" bestFit="1" customWidth="1"/>
  </cols>
  <sheetData>
    <row r="11" spans="2:4" ht="21" x14ac:dyDescent="0.4">
      <c r="B11" s="25" t="s">
        <v>12</v>
      </c>
      <c r="C11" s="25"/>
    </row>
    <row r="12" spans="2:4" ht="21" x14ac:dyDescent="0.4">
      <c r="B12" s="27" t="s">
        <v>14</v>
      </c>
      <c r="C12" s="18">
        <v>50</v>
      </c>
    </row>
    <row r="13" spans="2:4" ht="21" x14ac:dyDescent="0.4">
      <c r="B13" s="27" t="s">
        <v>15</v>
      </c>
      <c r="C13" s="18">
        <f>0.035</f>
        <v>3.5000000000000003E-2</v>
      </c>
    </row>
    <row r="14" spans="2:4" ht="21" x14ac:dyDescent="0.4">
      <c r="B14" s="27" t="s">
        <v>16</v>
      </c>
      <c r="C14" s="18">
        <f>0.25</f>
        <v>0.25</v>
      </c>
    </row>
    <row r="15" spans="2:4" ht="21" x14ac:dyDescent="0.4">
      <c r="B15" s="27" t="s">
        <v>16</v>
      </c>
      <c r="C15" s="18">
        <v>10</v>
      </c>
      <c r="D15" t="s">
        <v>1</v>
      </c>
    </row>
    <row r="16" spans="2:4" ht="21" x14ac:dyDescent="0.4">
      <c r="B16" s="27" t="s">
        <v>5</v>
      </c>
      <c r="C16" s="18">
        <f>C15*2</f>
        <v>20</v>
      </c>
    </row>
    <row r="17" spans="2:3" ht="21" x14ac:dyDescent="0.4">
      <c r="B17" s="7"/>
      <c r="C17" s="7"/>
    </row>
    <row r="18" spans="2:3" ht="21" x14ac:dyDescent="0.4">
      <c r="B18" s="5" t="s">
        <v>9</v>
      </c>
      <c r="C18" s="40">
        <f>EXP(C13)-1</f>
        <v>3.5619708799623284E-2</v>
      </c>
    </row>
    <row r="19" spans="2:3" ht="21" x14ac:dyDescent="0.4">
      <c r="B19" s="5" t="s">
        <v>10</v>
      </c>
      <c r="C19" s="40">
        <f>(1+C18)^(1/2)-1</f>
        <v>1.765402215076195E-2</v>
      </c>
    </row>
    <row r="20" spans="2:3" s="1" customFormat="1" ht="21" x14ac:dyDescent="0.4">
      <c r="B20" s="5" t="s">
        <v>6</v>
      </c>
      <c r="C20" s="9">
        <f>C12*(1-(1+C19)^(-C16))/C19</f>
        <v>836.38705038257331</v>
      </c>
    </row>
    <row r="21" spans="2:3" ht="21" x14ac:dyDescent="0.4">
      <c r="B21" s="5" t="s">
        <v>17</v>
      </c>
      <c r="C21" s="9">
        <f>C20*(1+C19)^C14</f>
        <v>840.05425989942694</v>
      </c>
    </row>
  </sheetData>
  <phoneticPr fontId="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4098" r:id="rId4">
          <objectPr defaultSize="0" r:id="rId5">
            <anchor moveWithCells="1">
              <from>
                <xdr:col>0</xdr:col>
                <xdr:colOff>45720</xdr:colOff>
                <xdr:row>1</xdr:row>
                <xdr:rowOff>0</xdr:rowOff>
              </from>
              <to>
                <xdr:col>10</xdr:col>
                <xdr:colOff>548640</xdr:colOff>
                <xdr:row>8</xdr:row>
                <xdr:rowOff>99060</xdr:rowOff>
              </to>
            </anchor>
          </objectPr>
        </oleObject>
      </mc:Choice>
      <mc:Fallback>
        <oleObject progId="Word.Document.8" shapeId="4098"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2:C25"/>
  <sheetViews>
    <sheetView showGridLines="0" zoomScaleNormal="190" workbookViewId="0">
      <selection activeCell="C15" sqref="C15"/>
    </sheetView>
  </sheetViews>
  <sheetFormatPr defaultRowHeight="14.4" x14ac:dyDescent="0.3"/>
  <cols>
    <col min="1" max="1" width="2.5546875" customWidth="1"/>
    <col min="2" max="2" width="27.33203125" bestFit="1" customWidth="1"/>
    <col min="3" max="3" width="19.33203125" bestFit="1" customWidth="1"/>
    <col min="4" max="4" width="4.88671875" bestFit="1" customWidth="1"/>
    <col min="8" max="9" width="15" bestFit="1" customWidth="1"/>
  </cols>
  <sheetData>
    <row r="12" spans="2:3" ht="21" x14ac:dyDescent="0.4">
      <c r="B12" s="7"/>
      <c r="C12" s="7"/>
    </row>
    <row r="13" spans="2:3" ht="21" x14ac:dyDescent="0.4">
      <c r="B13" s="25" t="s">
        <v>12</v>
      </c>
      <c r="C13" s="25"/>
    </row>
    <row r="14" spans="2:3" ht="21" x14ac:dyDescent="0.4">
      <c r="B14" s="27" t="s">
        <v>6</v>
      </c>
      <c r="C14" s="21">
        <v>100</v>
      </c>
    </row>
    <row r="15" spans="2:3" ht="21" x14ac:dyDescent="0.4">
      <c r="B15" s="27" t="s">
        <v>9</v>
      </c>
      <c r="C15" s="41">
        <f>3%</f>
        <v>0.03</v>
      </c>
    </row>
    <row r="16" spans="2:3" ht="21" x14ac:dyDescent="0.4">
      <c r="B16" s="27" t="s">
        <v>19</v>
      </c>
      <c r="C16" s="19" t="s">
        <v>20</v>
      </c>
    </row>
    <row r="17" spans="2:3" ht="21" x14ac:dyDescent="0.4">
      <c r="B17" s="27" t="s">
        <v>5</v>
      </c>
      <c r="C17" s="19" t="s">
        <v>18</v>
      </c>
    </row>
    <row r="18" spans="2:3" ht="21" x14ac:dyDescent="0.4">
      <c r="B18" s="7"/>
      <c r="C18" s="7"/>
    </row>
    <row r="19" spans="2:3" ht="21" x14ac:dyDescent="0.4">
      <c r="B19" s="7"/>
      <c r="C19" s="7"/>
    </row>
    <row r="20" spans="2:3" ht="21" x14ac:dyDescent="0.4">
      <c r="B20" s="5" t="s">
        <v>21</v>
      </c>
      <c r="C20" s="40">
        <f>(1+C15)^(1/3)-1</f>
        <v>9.9016340499609168E-3</v>
      </c>
    </row>
    <row r="21" spans="2:3" ht="21" x14ac:dyDescent="0.4">
      <c r="B21" s="5" t="s">
        <v>2</v>
      </c>
      <c r="C21" s="9">
        <f>C14*C20</f>
        <v>0.99016340499609168</v>
      </c>
    </row>
    <row r="22" spans="2:3" ht="21" x14ac:dyDescent="0.4">
      <c r="B22" s="5" t="s">
        <v>22</v>
      </c>
      <c r="C22" s="9">
        <f>C14</f>
        <v>100</v>
      </c>
    </row>
    <row r="23" spans="2:3" ht="21" x14ac:dyDescent="0.4">
      <c r="B23" s="7"/>
      <c r="C23" s="7"/>
    </row>
    <row r="24" spans="2:3" ht="21" x14ac:dyDescent="0.4">
      <c r="B24" s="7"/>
      <c r="C24" s="7"/>
    </row>
    <row r="25" spans="2:3" ht="21" x14ac:dyDescent="0.4">
      <c r="B25" s="7"/>
      <c r="C25" s="7"/>
    </row>
  </sheetData>
  <phoneticPr fontId="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5122" r:id="rId4">
          <objectPr defaultSize="0" r:id="rId5">
            <anchor moveWithCells="1">
              <from>
                <xdr:col>1</xdr:col>
                <xdr:colOff>7620</xdr:colOff>
                <xdr:row>1</xdr:row>
                <xdr:rowOff>7620</xdr:rowOff>
              </from>
              <to>
                <xdr:col>13</xdr:col>
                <xdr:colOff>91440</xdr:colOff>
                <xdr:row>10</xdr:row>
                <xdr:rowOff>68580</xdr:rowOff>
              </to>
            </anchor>
          </objectPr>
        </oleObject>
      </mc:Choice>
      <mc:Fallback>
        <oleObject progId="Word.Document.8" shapeId="5122"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1:D31"/>
  <sheetViews>
    <sheetView showGridLines="0" zoomScaleNormal="160" workbookViewId="0">
      <selection activeCell="F29" sqref="F29"/>
    </sheetView>
  </sheetViews>
  <sheetFormatPr defaultRowHeight="14.4" x14ac:dyDescent="0.3"/>
  <cols>
    <col min="1" max="1" width="8.44140625" customWidth="1"/>
    <col min="2" max="2" width="25.88671875" bestFit="1" customWidth="1"/>
    <col min="3" max="3" width="18.88671875" bestFit="1" customWidth="1"/>
    <col min="4" max="4" width="10" customWidth="1"/>
    <col min="5" max="5" width="7" bestFit="1" customWidth="1"/>
    <col min="6" max="6" width="13.109375" bestFit="1" customWidth="1"/>
    <col min="7" max="8" width="15.109375" bestFit="1" customWidth="1"/>
    <col min="9" max="9" width="15" bestFit="1" customWidth="1"/>
  </cols>
  <sheetData>
    <row r="11" spans="1:4" ht="21" x14ac:dyDescent="0.4">
      <c r="A11" s="7"/>
      <c r="B11" s="7"/>
      <c r="C11" s="7"/>
      <c r="D11" s="7"/>
    </row>
    <row r="12" spans="1:4" ht="21" x14ac:dyDescent="0.4">
      <c r="A12" s="7"/>
      <c r="B12" s="7"/>
      <c r="C12" s="7"/>
      <c r="D12" s="7"/>
    </row>
    <row r="13" spans="1:4" ht="21" x14ac:dyDescent="0.4">
      <c r="A13" s="7"/>
      <c r="B13" s="25" t="s">
        <v>12</v>
      </c>
      <c r="C13" s="25"/>
      <c r="D13" s="7"/>
    </row>
    <row r="14" spans="1:4" ht="21" x14ac:dyDescent="0.4">
      <c r="A14" s="7"/>
      <c r="B14" s="27" t="s">
        <v>2</v>
      </c>
      <c r="C14" s="21">
        <v>50</v>
      </c>
      <c r="D14" s="7"/>
    </row>
    <row r="15" spans="1:4" ht="21" x14ac:dyDescent="0.4">
      <c r="A15" s="7"/>
      <c r="B15" s="27" t="s">
        <v>3</v>
      </c>
      <c r="C15" s="19" t="s">
        <v>7</v>
      </c>
      <c r="D15" s="7"/>
    </row>
    <row r="16" spans="1:4" ht="21" x14ac:dyDescent="0.4">
      <c r="A16" s="7"/>
      <c r="B16" s="27" t="s">
        <v>5</v>
      </c>
      <c r="C16" s="19" t="s">
        <v>18</v>
      </c>
      <c r="D16" s="7"/>
    </row>
    <row r="17" spans="1:4" ht="21" x14ac:dyDescent="0.4">
      <c r="A17" s="7"/>
      <c r="B17" s="27" t="s">
        <v>23</v>
      </c>
      <c r="C17" s="21">
        <v>3000</v>
      </c>
      <c r="D17" s="7"/>
    </row>
    <row r="18" spans="1:4" ht="21" x14ac:dyDescent="0.4">
      <c r="A18" s="7"/>
      <c r="B18" s="7"/>
      <c r="C18" s="7"/>
      <c r="D18" s="7"/>
    </row>
    <row r="19" spans="1:4" ht="21" x14ac:dyDescent="0.4">
      <c r="A19" s="7"/>
      <c r="B19" s="7"/>
      <c r="C19" s="7"/>
      <c r="D19" s="7"/>
    </row>
    <row r="20" spans="1:4" ht="21" x14ac:dyDescent="0.4">
      <c r="A20" s="7"/>
      <c r="B20" s="5" t="s">
        <v>10</v>
      </c>
      <c r="C20" s="40">
        <f>C14/C17</f>
        <v>1.6666666666666666E-2</v>
      </c>
      <c r="D20" s="7"/>
    </row>
    <row r="21" spans="1:4" ht="21" x14ac:dyDescent="0.4">
      <c r="A21" s="7"/>
      <c r="B21" s="5" t="s">
        <v>9</v>
      </c>
      <c r="C21" s="40">
        <f>(1+C20)^2-1</f>
        <v>3.3611111111111036E-2</v>
      </c>
      <c r="D21" s="7"/>
    </row>
    <row r="22" spans="1:4" ht="21" x14ac:dyDescent="0.4">
      <c r="A22" s="7"/>
      <c r="B22" s="5" t="s">
        <v>15</v>
      </c>
      <c r="C22" s="5">
        <f>LN(1+C21)</f>
        <v>3.3058603902421053E-2</v>
      </c>
      <c r="D22" s="7"/>
    </row>
    <row r="23" spans="1:4" ht="21" x14ac:dyDescent="0.4">
      <c r="A23" s="7"/>
      <c r="B23" s="5" t="s">
        <v>6</v>
      </c>
      <c r="C23" s="9">
        <f>C17</f>
        <v>3000</v>
      </c>
      <c r="D23" s="7"/>
    </row>
    <row r="24" spans="1:4" ht="21" x14ac:dyDescent="0.4">
      <c r="A24" s="7"/>
      <c r="B24" s="7"/>
      <c r="C24" s="7"/>
      <c r="D24" s="7"/>
    </row>
    <row r="25" spans="1:4" ht="21" x14ac:dyDescent="0.4">
      <c r="A25" s="7"/>
      <c r="B25" s="5" t="s">
        <v>9</v>
      </c>
      <c r="C25" s="40">
        <f>3%</f>
        <v>0.03</v>
      </c>
      <c r="D25" s="7"/>
    </row>
    <row r="26" spans="1:4" ht="21" x14ac:dyDescent="0.4">
      <c r="A26" s="7"/>
      <c r="B26" s="5" t="s">
        <v>10</v>
      </c>
      <c r="C26" s="40">
        <f>(1+C25)^(1/2)-1</f>
        <v>1.4889156509221957E-2</v>
      </c>
      <c r="D26" s="7"/>
    </row>
    <row r="27" spans="1:4" ht="21" x14ac:dyDescent="0.4">
      <c r="A27" s="7"/>
      <c r="B27" s="5" t="s">
        <v>6</v>
      </c>
      <c r="C27" s="9">
        <f>C14/C26</f>
        <v>3358.1485941820342</v>
      </c>
      <c r="D27" s="7"/>
    </row>
    <row r="28" spans="1:4" ht="21" x14ac:dyDescent="0.4">
      <c r="A28" s="7"/>
      <c r="B28" s="8" t="s">
        <v>61</v>
      </c>
      <c r="C28" s="9">
        <f>C27-C17</f>
        <v>358.14859418203423</v>
      </c>
      <c r="D28" s="7"/>
    </row>
    <row r="29" spans="1:4" ht="21" x14ac:dyDescent="0.4">
      <c r="A29" s="7"/>
      <c r="B29" s="7"/>
      <c r="C29" s="7"/>
      <c r="D29" s="7"/>
    </row>
    <row r="30" spans="1:4" ht="21" x14ac:dyDescent="0.4">
      <c r="A30" s="7"/>
      <c r="B30" s="7"/>
      <c r="C30" s="7"/>
      <c r="D30" s="7"/>
    </row>
    <row r="31" spans="1:4" ht="21" x14ac:dyDescent="0.4">
      <c r="A31" s="7"/>
      <c r="B31" s="7"/>
      <c r="C31" s="7"/>
      <c r="D31" s="7"/>
    </row>
  </sheetData>
  <phoneticPr fontId="0" type="noConversion"/>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6146" r:id="rId4">
          <objectPr defaultSize="0" r:id="rId5">
            <anchor moveWithCells="1">
              <from>
                <xdr:col>0</xdr:col>
                <xdr:colOff>99060</xdr:colOff>
                <xdr:row>0</xdr:row>
                <xdr:rowOff>83820</xdr:rowOff>
              </from>
              <to>
                <xdr:col>11</xdr:col>
                <xdr:colOff>38100</xdr:colOff>
                <xdr:row>9</xdr:row>
                <xdr:rowOff>160020</xdr:rowOff>
              </to>
            </anchor>
          </objectPr>
        </oleObject>
      </mc:Choice>
      <mc:Fallback>
        <oleObject progId="Word.Document.8" shapeId="6146"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1:J36"/>
  <sheetViews>
    <sheetView showGridLines="0" zoomScaleNormal="150" workbookViewId="0">
      <selection activeCell="F31" sqref="F31"/>
    </sheetView>
  </sheetViews>
  <sheetFormatPr defaultRowHeight="14.4" x14ac:dyDescent="0.3"/>
  <cols>
    <col min="1" max="1" width="9.5546875" customWidth="1"/>
    <col min="2" max="2" width="19.6640625" bestFit="1" customWidth="1"/>
    <col min="3" max="3" width="18.88671875" bestFit="1" customWidth="1"/>
    <col min="4" max="4" width="3.6640625" bestFit="1" customWidth="1"/>
    <col min="5" max="5" width="13.109375" bestFit="1" customWidth="1"/>
    <col min="6" max="6" width="12.109375" bestFit="1" customWidth="1"/>
    <col min="7" max="7" width="13.5546875" bestFit="1" customWidth="1"/>
    <col min="8" max="8" width="14.88671875" bestFit="1" customWidth="1"/>
  </cols>
  <sheetData>
    <row r="11" spans="2:10" ht="21" x14ac:dyDescent="0.4">
      <c r="B11" s="7"/>
      <c r="C11" s="7"/>
      <c r="D11" s="7"/>
      <c r="E11" s="7"/>
      <c r="F11" s="7"/>
      <c r="G11" s="7"/>
      <c r="H11" s="7"/>
      <c r="I11" s="7"/>
      <c r="J11" s="7"/>
    </row>
    <row r="12" spans="2:10" ht="21" x14ac:dyDescent="0.4">
      <c r="B12" s="25" t="s">
        <v>12</v>
      </c>
      <c r="C12" s="25"/>
      <c r="D12" s="7"/>
      <c r="E12" s="7"/>
      <c r="F12" s="7"/>
      <c r="G12" s="7"/>
      <c r="H12" s="7"/>
      <c r="I12" s="7"/>
      <c r="J12" s="7"/>
    </row>
    <row r="13" spans="2:10" ht="21" x14ac:dyDescent="0.4">
      <c r="B13" s="27" t="s">
        <v>27</v>
      </c>
      <c r="C13" s="23">
        <v>100</v>
      </c>
      <c r="D13" s="7"/>
      <c r="E13" s="7"/>
      <c r="F13" s="7"/>
      <c r="G13" s="7"/>
      <c r="H13" s="7"/>
      <c r="I13" s="7"/>
      <c r="J13" s="7"/>
    </row>
    <row r="14" spans="2:10" ht="21" x14ac:dyDescent="0.4">
      <c r="B14" s="27" t="s">
        <v>28</v>
      </c>
      <c r="C14" s="21">
        <f>3</f>
        <v>3</v>
      </c>
      <c r="D14" s="7"/>
      <c r="E14" s="7"/>
      <c r="F14" s="7"/>
      <c r="G14" s="7"/>
      <c r="H14" s="7"/>
      <c r="I14" s="7"/>
      <c r="J14" s="7"/>
    </row>
    <row r="15" spans="2:10" ht="21" x14ac:dyDescent="0.4">
      <c r="B15" s="27" t="s">
        <v>29</v>
      </c>
      <c r="C15" s="21">
        <f>10%</f>
        <v>0.1</v>
      </c>
      <c r="D15" s="7"/>
      <c r="E15" s="7"/>
      <c r="F15" s="7"/>
      <c r="G15" s="7"/>
      <c r="H15" s="7"/>
      <c r="I15" s="7"/>
      <c r="J15" s="7"/>
    </row>
    <row r="16" spans="2:10" ht="21" x14ac:dyDescent="0.4">
      <c r="B16" s="27" t="s">
        <v>30</v>
      </c>
      <c r="C16" s="23">
        <v>150</v>
      </c>
      <c r="D16" s="7"/>
      <c r="E16" s="7"/>
      <c r="F16" s="7"/>
      <c r="G16" s="7"/>
      <c r="H16" s="7"/>
      <c r="I16" s="7"/>
      <c r="J16" s="7"/>
    </row>
    <row r="17" spans="2:10" ht="21" x14ac:dyDescent="0.4">
      <c r="B17" s="27" t="s">
        <v>31</v>
      </c>
      <c r="C17" s="21">
        <v>3</v>
      </c>
      <c r="D17" s="7"/>
      <c r="E17" s="7"/>
      <c r="F17" s="7"/>
      <c r="G17" s="7"/>
      <c r="H17" s="7"/>
      <c r="I17" s="7"/>
      <c r="J17" s="7"/>
    </row>
    <row r="18" spans="2:10" ht="21" x14ac:dyDescent="0.4">
      <c r="B18" s="27" t="s">
        <v>32</v>
      </c>
      <c r="C18" s="21">
        <f>12%</f>
        <v>0.12</v>
      </c>
      <c r="D18" s="7"/>
      <c r="E18" s="7"/>
      <c r="F18" s="7"/>
      <c r="G18" s="7"/>
      <c r="H18" s="7"/>
      <c r="I18" s="7"/>
      <c r="J18" s="7"/>
    </row>
    <row r="19" spans="2:10" ht="21" x14ac:dyDescent="0.4">
      <c r="B19" s="7"/>
      <c r="C19" s="7"/>
      <c r="D19" s="7"/>
      <c r="E19" s="7"/>
      <c r="F19" s="7"/>
      <c r="G19" s="7"/>
      <c r="H19" s="7"/>
      <c r="I19" s="7"/>
      <c r="J19" s="7"/>
    </row>
    <row r="20" spans="2:10" ht="21" x14ac:dyDescent="0.4">
      <c r="B20" s="7"/>
      <c r="C20" s="7"/>
      <c r="D20" s="7"/>
      <c r="E20" s="7"/>
      <c r="F20" s="7"/>
      <c r="G20" s="7"/>
      <c r="H20" s="7"/>
      <c r="I20" s="7"/>
      <c r="J20" s="7"/>
    </row>
    <row r="21" spans="2:10" ht="21" x14ac:dyDescent="0.4">
      <c r="B21" s="5" t="s">
        <v>26</v>
      </c>
      <c r="C21" s="10">
        <f>C13*((1+C15)^C14-1)/C15</f>
        <v>331.00000000000034</v>
      </c>
      <c r="D21" s="7"/>
      <c r="E21" s="7"/>
      <c r="F21" s="7"/>
      <c r="G21" s="7"/>
      <c r="H21" s="7"/>
      <c r="I21" s="7"/>
      <c r="J21" s="7"/>
    </row>
    <row r="22" spans="2:10" ht="21" x14ac:dyDescent="0.4">
      <c r="B22" s="5" t="s">
        <v>33</v>
      </c>
      <c r="C22" s="10">
        <f>C16*(1-(1+C18)^(-C17))/C18*(1+C18)</f>
        <v>403.5076530612248</v>
      </c>
      <c r="D22" s="7"/>
      <c r="E22" s="7"/>
      <c r="F22" s="7"/>
      <c r="G22" s="7"/>
      <c r="H22" s="7"/>
      <c r="I22" s="7"/>
      <c r="J22" s="7"/>
    </row>
    <row r="23" spans="2:10" ht="21" x14ac:dyDescent="0.4">
      <c r="B23" s="7"/>
      <c r="C23" s="7"/>
      <c r="D23" s="7"/>
      <c r="E23" s="7"/>
      <c r="F23" s="7"/>
      <c r="G23" s="7"/>
      <c r="H23" s="7"/>
      <c r="I23" s="7"/>
      <c r="J23" s="7"/>
    </row>
    <row r="24" spans="2:10" ht="21" x14ac:dyDescent="0.4">
      <c r="B24" s="56" t="s">
        <v>34</v>
      </c>
      <c r="C24" s="56"/>
      <c r="D24" s="56"/>
      <c r="E24" s="56"/>
      <c r="F24" s="56"/>
      <c r="G24" s="56"/>
      <c r="H24" s="56"/>
      <c r="I24" s="56"/>
      <c r="J24" s="56"/>
    </row>
    <row r="25" spans="2:10" ht="21" x14ac:dyDescent="0.4">
      <c r="B25" s="7"/>
      <c r="C25" s="7"/>
      <c r="D25" s="7"/>
      <c r="E25" s="7"/>
      <c r="F25" s="7"/>
      <c r="G25" s="7"/>
      <c r="H25" s="7"/>
      <c r="I25" s="7"/>
      <c r="J25" s="7"/>
    </row>
    <row r="26" spans="2:10" ht="21" x14ac:dyDescent="0.4">
      <c r="B26" s="7"/>
      <c r="C26" s="7"/>
      <c r="D26" s="7"/>
      <c r="E26" s="7"/>
      <c r="F26" s="7"/>
      <c r="G26" s="7"/>
      <c r="H26" s="7"/>
      <c r="I26" s="7"/>
      <c r="J26" s="7"/>
    </row>
    <row r="27" spans="2:10" ht="21" x14ac:dyDescent="0.4">
      <c r="B27" s="7"/>
      <c r="C27" s="7"/>
      <c r="D27" s="7"/>
      <c r="E27" s="7"/>
      <c r="F27" s="7"/>
      <c r="G27" s="7"/>
      <c r="H27" s="7"/>
      <c r="I27" s="7"/>
      <c r="J27" s="7"/>
    </row>
    <row r="28" spans="2:10" ht="21" x14ac:dyDescent="0.4">
      <c r="B28" s="7" t="s">
        <v>35</v>
      </c>
      <c r="C28" s="7"/>
      <c r="D28" s="7"/>
      <c r="E28" s="7"/>
      <c r="F28" s="7"/>
      <c r="G28" s="7"/>
      <c r="H28" s="7"/>
      <c r="I28" s="7"/>
      <c r="J28" s="7"/>
    </row>
    <row r="29" spans="2:10" ht="21" x14ac:dyDescent="0.4">
      <c r="B29" s="5" t="s">
        <v>0</v>
      </c>
      <c r="C29" s="5">
        <f>LN(C21*(1+C18)^5/(C22*(1+C15)^3))/LN((1+C18)/(1+C15))</f>
        <v>4.5861632787579572</v>
      </c>
      <c r="D29" s="7"/>
      <c r="E29" s="7"/>
      <c r="F29" s="7"/>
      <c r="G29" s="7"/>
      <c r="H29" s="7"/>
      <c r="I29" s="7"/>
      <c r="J29" s="7"/>
    </row>
    <row r="30" spans="2:10" ht="21" x14ac:dyDescent="0.4">
      <c r="B30" s="7"/>
      <c r="C30" s="7"/>
      <c r="D30" s="7"/>
      <c r="E30" s="7"/>
      <c r="F30" s="7"/>
      <c r="G30" s="7"/>
      <c r="H30" s="7"/>
      <c r="I30" s="7"/>
      <c r="J30" s="7"/>
    </row>
    <row r="31" spans="2:10" ht="21" x14ac:dyDescent="0.4">
      <c r="B31" s="7"/>
      <c r="C31" s="7"/>
      <c r="D31" s="7"/>
      <c r="E31" s="7"/>
      <c r="F31" s="7"/>
      <c r="G31" s="7"/>
      <c r="H31" s="7"/>
      <c r="I31" s="7"/>
      <c r="J31" s="7"/>
    </row>
    <row r="32" spans="2:10" ht="21" x14ac:dyDescent="0.4">
      <c r="B32" s="7"/>
      <c r="C32" s="7"/>
      <c r="D32" s="7"/>
      <c r="E32" s="7"/>
      <c r="F32" s="7"/>
      <c r="G32" s="7"/>
      <c r="H32" s="7"/>
      <c r="I32" s="7"/>
      <c r="J32" s="7"/>
    </row>
    <row r="33" spans="2:10" ht="21" x14ac:dyDescent="0.4">
      <c r="B33" s="7"/>
      <c r="C33" s="7"/>
      <c r="D33" s="7"/>
      <c r="E33" s="7"/>
      <c r="F33" s="7"/>
      <c r="G33" s="7"/>
      <c r="H33" s="7"/>
      <c r="I33" s="7"/>
      <c r="J33" s="7"/>
    </row>
    <row r="34" spans="2:10" ht="21" x14ac:dyDescent="0.4">
      <c r="B34" s="7"/>
      <c r="C34" s="7"/>
      <c r="D34" s="7"/>
      <c r="E34" s="7"/>
      <c r="F34" s="7"/>
      <c r="G34" s="7"/>
      <c r="H34" s="7"/>
      <c r="I34" s="7"/>
      <c r="J34" s="7"/>
    </row>
    <row r="35" spans="2:10" ht="21" x14ac:dyDescent="0.4">
      <c r="B35" s="7"/>
      <c r="C35" s="7"/>
      <c r="D35" s="7"/>
      <c r="E35" s="7"/>
      <c r="F35" s="7"/>
      <c r="G35" s="7"/>
      <c r="H35" s="7"/>
      <c r="I35" s="7"/>
      <c r="J35" s="7"/>
    </row>
    <row r="36" spans="2:10" ht="21" x14ac:dyDescent="0.4">
      <c r="B36" s="7"/>
      <c r="C36" s="7"/>
      <c r="D36" s="7"/>
      <c r="E36" s="7"/>
      <c r="F36" s="7"/>
      <c r="G36" s="7"/>
      <c r="H36" s="7"/>
      <c r="I36" s="7"/>
      <c r="J36" s="7"/>
    </row>
  </sheetData>
  <mergeCells count="1">
    <mergeCell ref="B24:J24"/>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8" shapeId="20481" r:id="rId4">
          <objectPr defaultSize="0" autoPict="0" r:id="rId5">
            <anchor moveWithCells="1">
              <from>
                <xdr:col>1</xdr:col>
                <xdr:colOff>0</xdr:colOff>
                <xdr:row>1</xdr:row>
                <xdr:rowOff>22860</xdr:rowOff>
              </from>
              <to>
                <xdr:col>7</xdr:col>
                <xdr:colOff>441960</xdr:colOff>
                <xdr:row>9</xdr:row>
                <xdr:rowOff>60960</xdr:rowOff>
              </to>
            </anchor>
          </objectPr>
        </oleObject>
      </mc:Choice>
      <mc:Fallback>
        <oleObject progId="Word.Document.8" shapeId="20481"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1:N29"/>
  <sheetViews>
    <sheetView showGridLines="0" tabSelected="1" zoomScaleNormal="150" workbookViewId="0">
      <selection activeCell="C30" sqref="C30"/>
    </sheetView>
  </sheetViews>
  <sheetFormatPr defaultRowHeight="14.4" x14ac:dyDescent="0.3"/>
  <cols>
    <col min="1" max="1" width="7.6640625" customWidth="1"/>
    <col min="2" max="2" width="23.5546875" bestFit="1" customWidth="1"/>
    <col min="3" max="3" width="19.88671875" bestFit="1" customWidth="1"/>
    <col min="4" max="4" width="3.6640625" bestFit="1" customWidth="1"/>
    <col min="5" max="5" width="13.109375" bestFit="1" customWidth="1"/>
    <col min="6" max="6" width="12.109375" bestFit="1" customWidth="1"/>
    <col min="7" max="7" width="13.5546875" bestFit="1" customWidth="1"/>
    <col min="8" max="8" width="14.88671875" bestFit="1" customWidth="1"/>
  </cols>
  <sheetData>
    <row r="11" spans="2:3" ht="21" x14ac:dyDescent="0.4">
      <c r="B11" s="25" t="s">
        <v>12</v>
      </c>
      <c r="C11" s="26"/>
    </row>
    <row r="12" spans="2:3" ht="21" x14ac:dyDescent="0.4">
      <c r="B12" s="27" t="s">
        <v>5</v>
      </c>
      <c r="C12" s="19">
        <v>24</v>
      </c>
    </row>
    <row r="13" spans="2:3" ht="21" x14ac:dyDescent="0.4">
      <c r="B13" s="27" t="s">
        <v>19</v>
      </c>
      <c r="C13" s="19" t="s">
        <v>24</v>
      </c>
    </row>
    <row r="14" spans="2:3" ht="21" x14ac:dyDescent="0.4">
      <c r="B14" s="27" t="s">
        <v>2</v>
      </c>
      <c r="C14" s="44">
        <v>200</v>
      </c>
    </row>
    <row r="15" spans="2:3" ht="21" x14ac:dyDescent="0.4">
      <c r="B15" s="27" t="s">
        <v>9</v>
      </c>
      <c r="C15" s="43">
        <f>11%</f>
        <v>0.11</v>
      </c>
    </row>
    <row r="16" spans="2:3" ht="21" x14ac:dyDescent="0.4">
      <c r="B16" s="27" t="s">
        <v>36</v>
      </c>
      <c r="C16" s="44">
        <v>1000</v>
      </c>
    </row>
    <row r="17" spans="2:14" ht="21" x14ac:dyDescent="0.4">
      <c r="B17" s="27" t="s">
        <v>37</v>
      </c>
      <c r="C17" s="19">
        <v>10</v>
      </c>
    </row>
    <row r="18" spans="2:14" ht="21" x14ac:dyDescent="0.4">
      <c r="B18" s="27" t="s">
        <v>38</v>
      </c>
      <c r="C18" s="19" t="s">
        <v>13</v>
      </c>
    </row>
    <row r="21" spans="2:14" ht="21" x14ac:dyDescent="0.4">
      <c r="B21" s="57" t="s">
        <v>39</v>
      </c>
      <c r="C21" s="57"/>
      <c r="D21" s="57"/>
      <c r="E21" s="57"/>
      <c r="F21" s="57"/>
      <c r="G21" s="57"/>
      <c r="H21" s="57"/>
      <c r="I21" s="57"/>
      <c r="J21" s="57"/>
      <c r="K21" s="57"/>
      <c r="L21" s="57"/>
      <c r="M21" s="57"/>
      <c r="N21" s="57"/>
    </row>
    <row r="26" spans="2:14" ht="21" x14ac:dyDescent="0.4">
      <c r="B26" s="5" t="s">
        <v>10</v>
      </c>
      <c r="C26" s="40">
        <f>(1+C15)^(1/2)-1</f>
        <v>5.3565375285273831E-2</v>
      </c>
    </row>
    <row r="27" spans="2:14" ht="21" x14ac:dyDescent="0.4">
      <c r="B27" s="5" t="s">
        <v>87</v>
      </c>
      <c r="C27" s="9">
        <f>C14*(1-(1+C26)^(-C12))/C26</f>
        <v>2666.4955583074711</v>
      </c>
    </row>
    <row r="28" spans="2:14" ht="21" x14ac:dyDescent="0.4">
      <c r="B28" s="5" t="s">
        <v>2</v>
      </c>
      <c r="C28" s="9">
        <f>(C27-C16)*C15/(1-(1+C15)^(-C17))</f>
        <v>282.97332405223739</v>
      </c>
    </row>
    <row r="29" spans="2:14" ht="21" x14ac:dyDescent="0.4">
      <c r="B29" s="7"/>
      <c r="C29" s="7"/>
    </row>
  </sheetData>
  <mergeCells count="1">
    <mergeCell ref="B21:N21"/>
  </mergeCells>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21505" r:id="rId4">
          <objectPr defaultSize="0" autoPict="0" r:id="rId5">
            <anchor moveWithCells="1">
              <from>
                <xdr:col>1</xdr:col>
                <xdr:colOff>0</xdr:colOff>
                <xdr:row>1</xdr:row>
                <xdr:rowOff>7620</xdr:rowOff>
              </from>
              <to>
                <xdr:col>13</xdr:col>
                <xdr:colOff>510540</xdr:colOff>
                <xdr:row>7</xdr:row>
                <xdr:rowOff>38100</xdr:rowOff>
              </to>
            </anchor>
          </objectPr>
        </oleObject>
      </mc:Choice>
      <mc:Fallback>
        <oleObject progId="Word.Document.8" shapeId="2150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1:D27"/>
  <sheetViews>
    <sheetView showGridLines="0" zoomScaleNormal="150" workbookViewId="0">
      <selection activeCell="D38" sqref="D38"/>
    </sheetView>
  </sheetViews>
  <sheetFormatPr defaultRowHeight="14.4" x14ac:dyDescent="0.3"/>
  <cols>
    <col min="1" max="1" width="9.33203125" customWidth="1"/>
    <col min="2" max="2" width="26.44140625" bestFit="1" customWidth="1"/>
    <col min="3" max="3" width="18" bestFit="1" customWidth="1"/>
    <col min="4" max="4" width="6.5546875" bestFit="1" customWidth="1"/>
    <col min="5" max="5" width="13.109375" bestFit="1" customWidth="1"/>
    <col min="6" max="6" width="12.109375" bestFit="1" customWidth="1"/>
    <col min="7" max="7" width="13.5546875" bestFit="1" customWidth="1"/>
    <col min="8" max="8" width="14.88671875" bestFit="1" customWidth="1"/>
  </cols>
  <sheetData>
    <row r="11" spans="2:4" ht="21" x14ac:dyDescent="0.4">
      <c r="B11" s="25" t="s">
        <v>12</v>
      </c>
      <c r="C11" s="26"/>
      <c r="D11" s="26"/>
    </row>
    <row r="12" spans="2:4" ht="21" x14ac:dyDescent="0.4">
      <c r="B12" s="27" t="s">
        <v>40</v>
      </c>
      <c r="C12" s="19">
        <v>20</v>
      </c>
      <c r="D12" s="19" t="s">
        <v>1</v>
      </c>
    </row>
    <row r="13" spans="2:4" ht="21" x14ac:dyDescent="0.4">
      <c r="B13" s="27" t="s">
        <v>19</v>
      </c>
      <c r="C13" s="19" t="s">
        <v>24</v>
      </c>
      <c r="D13" s="19"/>
    </row>
    <row r="14" spans="2:4" ht="21" x14ac:dyDescent="0.4">
      <c r="B14" s="27" t="s">
        <v>2</v>
      </c>
      <c r="C14" s="44">
        <v>1000</v>
      </c>
      <c r="D14" s="19"/>
    </row>
    <row r="15" spans="2:4" ht="21" x14ac:dyDescent="0.4">
      <c r="B15" s="27" t="s">
        <v>5</v>
      </c>
      <c r="C15" s="19" t="s">
        <v>18</v>
      </c>
      <c r="D15" s="19"/>
    </row>
    <row r="16" spans="2:4" ht="21" x14ac:dyDescent="0.4">
      <c r="B16" s="27" t="s">
        <v>9</v>
      </c>
      <c r="C16" s="42">
        <f>3.5%</f>
        <v>3.5000000000000003E-2</v>
      </c>
      <c r="D16" s="19"/>
    </row>
    <row r="17" spans="2:4" ht="21" x14ac:dyDescent="0.4">
      <c r="B17" s="27" t="s">
        <v>42</v>
      </c>
      <c r="C17" s="21">
        <v>20</v>
      </c>
      <c r="D17" s="21"/>
    </row>
    <row r="18" spans="2:4" ht="21" x14ac:dyDescent="0.4">
      <c r="B18" s="27" t="s">
        <v>43</v>
      </c>
      <c r="C18" s="19" t="s">
        <v>44</v>
      </c>
      <c r="D18" s="21"/>
    </row>
    <row r="22" spans="2:4" ht="21" x14ac:dyDescent="0.4">
      <c r="B22" s="5" t="s">
        <v>10</v>
      </c>
      <c r="C22" s="40">
        <f>(1+C16)^(1/2)-1</f>
        <v>1.734949746879022E-2</v>
      </c>
    </row>
    <row r="23" spans="2:4" ht="21" x14ac:dyDescent="0.4">
      <c r="B23" s="7"/>
      <c r="C23" s="7"/>
    </row>
    <row r="24" spans="2:4" ht="21" x14ac:dyDescent="0.4">
      <c r="B24" s="7"/>
      <c r="C24" s="7"/>
    </row>
    <row r="25" spans="2:4" ht="21" x14ac:dyDescent="0.4">
      <c r="B25" s="5" t="s">
        <v>41</v>
      </c>
      <c r="C25" s="9">
        <f>C14/C22</f>
        <v>57638.557070536866</v>
      </c>
    </row>
    <row r="26" spans="2:4" ht="21" x14ac:dyDescent="0.4">
      <c r="B26" s="5" t="s">
        <v>6</v>
      </c>
      <c r="C26" s="9">
        <f>C25*(1+C16)^(-C12)</f>
        <v>28967.172411519681</v>
      </c>
    </row>
    <row r="27" spans="2:4" ht="24.6" x14ac:dyDescent="0.55000000000000004">
      <c r="B27" s="5" t="s">
        <v>46</v>
      </c>
      <c r="C27" s="9">
        <f>C26*C16/(1-(1+C16)^(-C17))</f>
        <v>2038.1614422340974</v>
      </c>
    </row>
  </sheetData>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22529" r:id="rId4">
          <objectPr defaultSize="0" r:id="rId5">
            <anchor moveWithCells="1">
              <from>
                <xdr:col>1</xdr:col>
                <xdr:colOff>0</xdr:colOff>
                <xdr:row>1</xdr:row>
                <xdr:rowOff>30480</xdr:rowOff>
              </from>
              <to>
                <xdr:col>11</xdr:col>
                <xdr:colOff>388620</xdr:colOff>
                <xdr:row>8</xdr:row>
                <xdr:rowOff>91440</xdr:rowOff>
              </to>
            </anchor>
          </objectPr>
        </oleObject>
      </mc:Choice>
      <mc:Fallback>
        <oleObject progId="Word.Document.8" shapeId="22529"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M33"/>
  <sheetViews>
    <sheetView showGridLines="0" zoomScaleNormal="150" workbookViewId="0">
      <selection activeCell="C21" sqref="C21"/>
    </sheetView>
  </sheetViews>
  <sheetFormatPr defaultRowHeight="14.4" x14ac:dyDescent="0.3"/>
  <cols>
    <col min="1" max="1" width="10.109375" customWidth="1"/>
    <col min="2" max="2" width="21.88671875" bestFit="1" customWidth="1"/>
    <col min="3" max="3" width="16.109375" bestFit="1" customWidth="1"/>
    <col min="4" max="4" width="7.88671875" customWidth="1"/>
    <col min="5" max="5" width="13.109375" bestFit="1" customWidth="1"/>
    <col min="6" max="6" width="12.109375" bestFit="1" customWidth="1"/>
    <col min="7" max="7" width="13.5546875" bestFit="1" customWidth="1"/>
    <col min="8" max="8" width="14.88671875" bestFit="1" customWidth="1"/>
  </cols>
  <sheetData>
    <row r="12" spans="1:13" ht="21" x14ac:dyDescent="0.4">
      <c r="A12" s="7"/>
      <c r="B12" s="7"/>
      <c r="C12" s="7"/>
      <c r="D12" s="7"/>
      <c r="E12" s="7"/>
      <c r="F12" s="7"/>
      <c r="G12" s="7"/>
      <c r="H12" s="7"/>
      <c r="I12" s="7"/>
      <c r="J12" s="7"/>
      <c r="K12" s="7"/>
      <c r="L12" s="7"/>
      <c r="M12" s="7"/>
    </row>
    <row r="13" spans="1:13" ht="21" x14ac:dyDescent="0.4">
      <c r="A13" s="7"/>
      <c r="B13" s="25" t="s">
        <v>12</v>
      </c>
      <c r="C13" s="25"/>
      <c r="D13" s="25"/>
      <c r="E13" s="7"/>
      <c r="F13" s="7"/>
      <c r="G13" s="7"/>
      <c r="H13" s="7"/>
      <c r="I13" s="7"/>
      <c r="J13" s="7"/>
      <c r="K13" s="7"/>
      <c r="L13" s="7"/>
      <c r="M13" s="7"/>
    </row>
    <row r="14" spans="1:13" ht="21" x14ac:dyDescent="0.4">
      <c r="A14" s="7"/>
      <c r="B14" s="27" t="s">
        <v>5</v>
      </c>
      <c r="C14" s="22">
        <v>15</v>
      </c>
      <c r="D14" s="19"/>
      <c r="E14" s="7"/>
      <c r="F14" s="7"/>
      <c r="G14" s="7"/>
      <c r="H14" s="7"/>
      <c r="I14" s="7"/>
      <c r="J14" s="7"/>
      <c r="K14" s="7"/>
      <c r="L14" s="7"/>
      <c r="M14" s="7"/>
    </row>
    <row r="15" spans="1:13" ht="21" x14ac:dyDescent="0.4">
      <c r="A15" s="7"/>
      <c r="B15" s="27" t="s">
        <v>40</v>
      </c>
      <c r="C15" s="22">
        <v>8</v>
      </c>
      <c r="D15" s="19" t="s">
        <v>1</v>
      </c>
      <c r="E15" s="7"/>
      <c r="F15" s="7"/>
      <c r="G15" s="7"/>
      <c r="H15" s="7"/>
      <c r="I15" s="7"/>
      <c r="J15" s="7"/>
      <c r="K15" s="7"/>
      <c r="L15" s="7"/>
      <c r="M15" s="7"/>
    </row>
    <row r="16" spans="1:13" ht="21" x14ac:dyDescent="0.4">
      <c r="A16" s="7"/>
      <c r="B16" s="27" t="s">
        <v>19</v>
      </c>
      <c r="C16" s="19" t="s">
        <v>44</v>
      </c>
      <c r="D16" s="19"/>
      <c r="E16" s="7"/>
      <c r="F16" s="7"/>
      <c r="G16" s="7"/>
      <c r="H16" s="7"/>
      <c r="I16" s="7"/>
      <c r="J16" s="7"/>
      <c r="K16" s="7"/>
      <c r="L16" s="7"/>
      <c r="M16" s="7"/>
    </row>
    <row r="17" spans="1:13" ht="21" x14ac:dyDescent="0.4">
      <c r="A17" s="7"/>
      <c r="B17" s="27" t="s">
        <v>2</v>
      </c>
      <c r="C17" s="19">
        <v>410</v>
      </c>
      <c r="D17" s="19"/>
      <c r="E17" s="7"/>
      <c r="F17" s="7"/>
      <c r="G17" s="7"/>
      <c r="H17" s="7"/>
      <c r="I17" s="7"/>
      <c r="J17" s="7"/>
      <c r="K17" s="7"/>
      <c r="L17" s="7"/>
      <c r="M17" s="7"/>
    </row>
    <row r="18" spans="1:13" ht="21" x14ac:dyDescent="0.4">
      <c r="A18" s="7"/>
      <c r="B18" s="27" t="s">
        <v>9</v>
      </c>
      <c r="C18" s="24">
        <f>5%</f>
        <v>0.05</v>
      </c>
      <c r="D18" s="19"/>
      <c r="E18" s="7"/>
      <c r="F18" s="7"/>
      <c r="G18" s="7"/>
      <c r="H18" s="7"/>
      <c r="I18" s="7"/>
      <c r="J18" s="7"/>
      <c r="K18" s="7"/>
      <c r="L18" s="7"/>
      <c r="M18" s="7"/>
    </row>
    <row r="19" spans="1:13" ht="21" x14ac:dyDescent="0.4">
      <c r="A19" s="7"/>
      <c r="B19" s="27" t="s">
        <v>42</v>
      </c>
      <c r="C19" s="19">
        <v>20</v>
      </c>
      <c r="D19" s="19"/>
      <c r="E19" s="7"/>
      <c r="F19" s="7"/>
      <c r="G19" s="7"/>
      <c r="H19" s="7"/>
      <c r="I19" s="7"/>
      <c r="J19" s="7"/>
      <c r="K19" s="7"/>
      <c r="L19" s="7"/>
      <c r="M19" s="7"/>
    </row>
    <row r="20" spans="1:13" ht="21" x14ac:dyDescent="0.4">
      <c r="A20" s="7"/>
      <c r="B20" s="7"/>
      <c r="C20" s="7"/>
      <c r="D20" s="7"/>
      <c r="E20" s="7"/>
      <c r="F20" s="7"/>
      <c r="G20" s="7"/>
      <c r="H20" s="7"/>
      <c r="I20" s="7"/>
      <c r="J20" s="7"/>
      <c r="K20" s="7"/>
      <c r="L20" s="7"/>
      <c r="M20" s="7"/>
    </row>
    <row r="21" spans="1:13" ht="21" x14ac:dyDescent="0.4">
      <c r="A21" s="7"/>
      <c r="B21" s="5" t="s">
        <v>10</v>
      </c>
      <c r="C21" s="40">
        <f>(1+C18)^(1/2)-1</f>
        <v>2.4695076595959931E-2</v>
      </c>
      <c r="D21" s="7"/>
      <c r="E21" s="7"/>
      <c r="F21" s="7"/>
      <c r="G21" s="7"/>
      <c r="H21" s="7"/>
      <c r="I21" s="7"/>
      <c r="J21" s="7"/>
      <c r="K21" s="7"/>
      <c r="L21" s="7"/>
      <c r="M21" s="7"/>
    </row>
    <row r="22" spans="1:13" ht="21" x14ac:dyDescent="0.4">
      <c r="A22" s="7"/>
      <c r="B22" s="5" t="s">
        <v>47</v>
      </c>
      <c r="C22" s="9">
        <f>C17*(1-(1+C18)^(-C14))/C18*(1+C18)^(-C15)</f>
        <v>2880.3980611016163</v>
      </c>
      <c r="D22" s="7"/>
      <c r="E22" s="7"/>
      <c r="F22" s="7"/>
      <c r="G22" s="7"/>
      <c r="H22" s="7"/>
      <c r="I22" s="7"/>
      <c r="J22" s="7"/>
      <c r="K22" s="7"/>
      <c r="L22" s="7"/>
      <c r="M22" s="7"/>
    </row>
    <row r="23" spans="1:13" ht="21" x14ac:dyDescent="0.4">
      <c r="A23" s="7"/>
      <c r="B23" s="5" t="s">
        <v>48</v>
      </c>
      <c r="C23" s="9">
        <f>C22*C21/(1-(1+C21)^(-C19))</f>
        <v>184.23748392841566</v>
      </c>
      <c r="D23" s="7"/>
      <c r="E23" s="7"/>
      <c r="F23" s="7"/>
      <c r="G23" s="7"/>
      <c r="H23" s="7"/>
      <c r="I23" s="7"/>
      <c r="J23" s="7"/>
      <c r="K23" s="7"/>
      <c r="L23" s="7"/>
      <c r="M23" s="7"/>
    </row>
    <row r="24" spans="1:13" ht="21" x14ac:dyDescent="0.4">
      <c r="A24" s="7"/>
      <c r="B24" s="7"/>
      <c r="C24" s="7"/>
      <c r="D24" s="7"/>
      <c r="E24" s="7"/>
      <c r="F24" s="7"/>
      <c r="G24" s="7"/>
      <c r="H24" s="7"/>
      <c r="I24" s="7"/>
      <c r="J24" s="7"/>
      <c r="K24" s="7"/>
      <c r="L24" s="7"/>
      <c r="M24" s="7"/>
    </row>
    <row r="25" spans="1:13" ht="21" x14ac:dyDescent="0.4">
      <c r="A25" s="7"/>
      <c r="B25" s="57" t="s">
        <v>64</v>
      </c>
      <c r="C25" s="57"/>
      <c r="D25" s="57"/>
      <c r="E25" s="57"/>
      <c r="F25" s="57"/>
      <c r="G25" s="57"/>
      <c r="H25" s="57"/>
      <c r="I25" s="57"/>
      <c r="J25" s="57"/>
      <c r="K25" s="57"/>
      <c r="L25" s="57"/>
      <c r="M25" s="57"/>
    </row>
    <row r="26" spans="1:13" ht="21" x14ac:dyDescent="0.4">
      <c r="A26" s="7"/>
      <c r="B26" s="45" t="s">
        <v>2</v>
      </c>
      <c r="C26" s="46">
        <v>180</v>
      </c>
      <c r="D26" s="4"/>
      <c r="E26" s="4"/>
      <c r="F26" s="4"/>
      <c r="G26" s="4"/>
      <c r="H26" s="4"/>
      <c r="I26" s="4"/>
      <c r="J26" s="4"/>
      <c r="K26" s="4"/>
      <c r="L26" s="4"/>
      <c r="M26" s="4"/>
    </row>
    <row r="27" spans="1:13" ht="21" x14ac:dyDescent="0.4">
      <c r="A27" s="7"/>
      <c r="B27" s="5" t="s">
        <v>49</v>
      </c>
      <c r="C27" s="9">
        <f>C26*(1-(1+C21)^(-C19))/C21</f>
        <v>2814.1485649019173</v>
      </c>
      <c r="D27" s="7"/>
      <c r="E27" s="7"/>
      <c r="F27" s="7"/>
      <c r="G27" s="7"/>
      <c r="H27" s="7"/>
      <c r="I27" s="7"/>
      <c r="J27" s="7"/>
      <c r="K27" s="7"/>
      <c r="L27" s="7"/>
      <c r="M27" s="7"/>
    </row>
    <row r="28" spans="1:13" ht="21" x14ac:dyDescent="0.4">
      <c r="A28" s="7"/>
      <c r="B28" s="47"/>
      <c r="C28" s="48"/>
      <c r="D28" s="7"/>
      <c r="E28" s="7"/>
      <c r="F28" s="7"/>
      <c r="G28" s="7"/>
      <c r="H28" s="7"/>
      <c r="I28" s="7"/>
      <c r="J28" s="7"/>
      <c r="K28" s="7"/>
      <c r="L28" s="7"/>
      <c r="M28" s="7"/>
    </row>
    <row r="29" spans="1:13" ht="21" x14ac:dyDescent="0.4">
      <c r="A29" s="7"/>
      <c r="B29" s="57" t="s">
        <v>50</v>
      </c>
      <c r="C29" s="57"/>
      <c r="D29" s="57"/>
      <c r="E29" s="57"/>
      <c r="F29" s="57"/>
      <c r="G29" s="57"/>
      <c r="H29" s="7"/>
      <c r="I29" s="7"/>
      <c r="J29" s="7"/>
      <c r="K29" s="7"/>
      <c r="L29" s="7"/>
      <c r="M29" s="7"/>
    </row>
    <row r="30" spans="1:13" ht="21" x14ac:dyDescent="0.4">
      <c r="A30" s="7"/>
      <c r="B30" s="5" t="s">
        <v>51</v>
      </c>
      <c r="C30" s="9">
        <f>C22-C27</f>
        <v>66.249496199699024</v>
      </c>
      <c r="D30" s="7"/>
      <c r="E30" s="7"/>
      <c r="F30" s="7"/>
      <c r="G30" s="7"/>
      <c r="H30" s="7"/>
      <c r="I30" s="7"/>
      <c r="J30" s="7"/>
      <c r="K30" s="7"/>
      <c r="L30" s="7"/>
      <c r="M30" s="7"/>
    </row>
    <row r="31" spans="1:13" ht="21" x14ac:dyDescent="0.4">
      <c r="A31" s="7"/>
      <c r="B31" s="7"/>
      <c r="C31" s="7"/>
      <c r="D31" s="7"/>
      <c r="E31" s="7"/>
      <c r="F31" s="7"/>
      <c r="G31" s="7"/>
      <c r="H31" s="7"/>
      <c r="I31" s="7"/>
      <c r="J31" s="7"/>
      <c r="K31" s="7"/>
      <c r="L31" s="7"/>
      <c r="M31" s="7"/>
    </row>
    <row r="32" spans="1:13" ht="21" x14ac:dyDescent="0.4">
      <c r="A32" s="7"/>
      <c r="B32" s="7"/>
      <c r="C32" s="7"/>
      <c r="D32" s="7"/>
      <c r="E32" s="7"/>
      <c r="F32" s="7"/>
      <c r="G32" s="7"/>
      <c r="H32" s="7"/>
      <c r="I32" s="7"/>
      <c r="J32" s="7"/>
      <c r="K32" s="7"/>
      <c r="L32" s="7"/>
      <c r="M32" s="7"/>
    </row>
    <row r="33" spans="1:13" ht="21" x14ac:dyDescent="0.4">
      <c r="A33" s="7"/>
      <c r="B33" s="7"/>
      <c r="C33" s="7"/>
      <c r="D33" s="7"/>
      <c r="E33" s="7"/>
      <c r="F33" s="7"/>
      <c r="G33" s="7"/>
      <c r="H33" s="7"/>
      <c r="I33" s="7"/>
      <c r="J33" s="7"/>
      <c r="K33" s="7"/>
      <c r="L33" s="7"/>
      <c r="M33" s="7"/>
    </row>
  </sheetData>
  <mergeCells count="2">
    <mergeCell ref="B25:M25"/>
    <mergeCell ref="B29:G29"/>
  </mergeCells>
  <pageMargins left="0.7" right="0.7" top="0.75" bottom="0.75" header="0.3" footer="0.3"/>
  <pageSetup paperSize="9" orientation="portrait" verticalDpi="1200" r:id="rId1"/>
  <drawing r:id="rId2"/>
  <legacyDrawing r:id="rId3"/>
  <oleObjects>
    <mc:AlternateContent xmlns:mc="http://schemas.openxmlformats.org/markup-compatibility/2006">
      <mc:Choice Requires="x14">
        <oleObject progId="Word.Document.8" shapeId="24577" r:id="rId4">
          <objectPr defaultSize="0" r:id="rId5">
            <anchor moveWithCells="1">
              <from>
                <xdr:col>1</xdr:col>
                <xdr:colOff>0</xdr:colOff>
                <xdr:row>1</xdr:row>
                <xdr:rowOff>22860</xdr:rowOff>
              </from>
              <to>
                <xdr:col>13</xdr:col>
                <xdr:colOff>0</xdr:colOff>
                <xdr:row>10</xdr:row>
                <xdr:rowOff>68580</xdr:rowOff>
              </to>
            </anchor>
          </objectPr>
        </oleObject>
      </mc:Choice>
      <mc:Fallback>
        <oleObject progId="Word.Document.8" shapeId="245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Es1</vt:lpstr>
      <vt:lpstr>Es2</vt:lpstr>
      <vt:lpstr>Es3</vt:lpstr>
      <vt:lpstr>Es4</vt:lpstr>
      <vt:lpstr>Es5</vt:lpstr>
      <vt:lpstr>Es6</vt:lpstr>
      <vt:lpstr>Es7</vt:lpstr>
      <vt:lpstr>Es8</vt:lpstr>
      <vt:lpstr>Es9</vt:lpstr>
      <vt:lpstr>Es10</vt:lpstr>
      <vt:lpstr>Es11</vt:lpstr>
      <vt:lpstr>Es12</vt:lpstr>
      <vt:lpstr>Es13</vt:lpstr>
      <vt:lpstr>Es14</vt:lpstr>
      <vt:lpstr>Es15</vt:lpstr>
      <vt:lpstr>Es16</vt:lpstr>
      <vt:lpstr>Es17</vt:lpstr>
      <vt:lpstr>Es18</vt:lpstr>
      <vt:lpstr>Es19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2021-09-30T13:19:10Z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51&quot;/&gt;&lt;CXlWorkbook id=&quot;1&quot;&gt;&lt;m_cxllink/&gt;&lt;/CXlWorkbook&gt;&lt;/root&gt;">
    <vt:bool>false</vt:bool>
  </property>
</Properties>
</file>